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全州" sheetId="1" r:id="rId1"/>
    <sheet name="全州（分科目）" sheetId="2" r:id="rId2"/>
  </sheets>
  <definedNames>
    <definedName name="_xlnm.Print_Area" localSheetId="1">'全州（分科目）'!$A$1:$T$45</definedName>
  </definedNames>
  <calcPr calcId="144525"/>
</workbook>
</file>

<file path=xl/sharedStrings.xml><?xml version="1.0" encoding="utf-8"?>
<sst xmlns="http://schemas.openxmlformats.org/spreadsheetml/2006/main" count="140" uniqueCount="107">
  <si>
    <t>附件1</t>
  </si>
  <si>
    <t>克州2023年7月县市分级预算收支完成情况表</t>
  </si>
  <si>
    <t>单位：万元</t>
  </si>
  <si>
    <t xml:space="preserve">   
     项目
区划</t>
  </si>
  <si>
    <t>一般预算收入</t>
  </si>
  <si>
    <t>其中：税收收入</t>
  </si>
  <si>
    <t>非税收入</t>
  </si>
  <si>
    <t>基金收入</t>
  </si>
  <si>
    <t>2023年7月完成数</t>
  </si>
  <si>
    <t>上年同期完成数</t>
  </si>
  <si>
    <t>同比增减比例（％）</t>
  </si>
  <si>
    <t>克州总计</t>
  </si>
  <si>
    <t xml:space="preserve">  州本级</t>
  </si>
  <si>
    <t xml:space="preserve">  本级</t>
  </si>
  <si>
    <t xml:space="preserve">  园区</t>
  </si>
  <si>
    <t>县市小计</t>
  </si>
  <si>
    <t xml:space="preserve">  阿图什市</t>
  </si>
  <si>
    <t xml:space="preserve">  阿克陶县</t>
  </si>
  <si>
    <t xml:space="preserve">  乌恰县</t>
  </si>
  <si>
    <t xml:space="preserve">  阿合奇县</t>
  </si>
  <si>
    <t xml:space="preserve">   项目
区划</t>
  </si>
  <si>
    <t>一般预算支出</t>
  </si>
  <si>
    <t>基金支出</t>
  </si>
  <si>
    <t>备注：2022年同期奥库支出1.5亿元，219线同期支出14.5亿元，剔除以上两项因素同期增支4.53亿元，增长4.05%</t>
  </si>
  <si>
    <t>附件2</t>
  </si>
  <si>
    <t>克州2023年7月份财政收支预算项目执行情况表</t>
  </si>
  <si>
    <t>编制单位:克州财政局</t>
  </si>
  <si>
    <t>科目编码</t>
  </si>
  <si>
    <t>科目名称</t>
  </si>
  <si>
    <t>2023年预算数</t>
  </si>
  <si>
    <t>上年同期数</t>
  </si>
  <si>
    <t>7月份累计完成情况</t>
  </si>
  <si>
    <t>比上年同期</t>
  </si>
  <si>
    <t>2023年6月份累计完成</t>
  </si>
  <si>
    <t>2023年7月份当月完成数</t>
  </si>
  <si>
    <t>金额</t>
  </si>
  <si>
    <t>占预算%</t>
  </si>
  <si>
    <t>增减额</t>
  </si>
  <si>
    <t>增减%</t>
  </si>
  <si>
    <t>地方财政收入总计</t>
  </si>
  <si>
    <t>地方财政支出总计</t>
  </si>
  <si>
    <t>公共财政预算收入合计</t>
  </si>
  <si>
    <t>公共财政预算支出合计</t>
  </si>
  <si>
    <t>税收收入小计</t>
  </si>
  <si>
    <t>一般公共服务支出</t>
  </si>
  <si>
    <t>国内增值税</t>
  </si>
  <si>
    <t>外交支出</t>
  </si>
  <si>
    <t>企业所得税</t>
  </si>
  <si>
    <t>国防支出</t>
  </si>
  <si>
    <t>个人所得税</t>
  </si>
  <si>
    <t>公共安全支出</t>
  </si>
  <si>
    <t>资源税</t>
  </si>
  <si>
    <t>教育支出</t>
  </si>
  <si>
    <t>城市维护建设税</t>
  </si>
  <si>
    <t>科学技术支出</t>
  </si>
  <si>
    <t>房产税</t>
  </si>
  <si>
    <t>文化旅游体育与传媒支出</t>
  </si>
  <si>
    <t>印花税</t>
  </si>
  <si>
    <t>社会保障和就业支出</t>
  </si>
  <si>
    <t>城镇土地使用税</t>
  </si>
  <si>
    <t>卫生健康支出</t>
  </si>
  <si>
    <t>土地增值税</t>
  </si>
  <si>
    <t>节能环保支出</t>
  </si>
  <si>
    <t>车船税</t>
  </si>
  <si>
    <t>城乡社区支出</t>
  </si>
  <si>
    <t>船舶吨税</t>
  </si>
  <si>
    <t>农林水支出</t>
  </si>
  <si>
    <t>车辆购置税</t>
  </si>
  <si>
    <t>交通运输支出</t>
  </si>
  <si>
    <t>关税</t>
  </si>
  <si>
    <t>资源勘探工业信息等支出</t>
  </si>
  <si>
    <t>耕地占用税</t>
  </si>
  <si>
    <t>商业服务业等支出</t>
  </si>
  <si>
    <t>契税</t>
  </si>
  <si>
    <t>金融支出</t>
  </si>
  <si>
    <t>烟叶税</t>
  </si>
  <si>
    <t>援助其他地区支出</t>
  </si>
  <si>
    <t>环境保护税</t>
  </si>
  <si>
    <t>自然资源海洋气象等支出</t>
  </si>
  <si>
    <t>其他税收收入</t>
  </si>
  <si>
    <t>住房保障支出</t>
  </si>
  <si>
    <t>非税收入小计</t>
  </si>
  <si>
    <t>粮油物资储备支出</t>
  </si>
  <si>
    <t>专项收入</t>
  </si>
  <si>
    <t>灾害防治及应急管理支出</t>
  </si>
  <si>
    <t>行政事业性收费收入</t>
  </si>
  <si>
    <t>其他支出</t>
  </si>
  <si>
    <t>罚没收入</t>
  </si>
  <si>
    <t>债务付息支出</t>
  </si>
  <si>
    <t>国有资本经营收入</t>
  </si>
  <si>
    <t>债务发行费用支出</t>
  </si>
  <si>
    <t>国有资源(资产)有偿使用收入</t>
  </si>
  <si>
    <t>预备费</t>
  </si>
  <si>
    <t>捐赠收入</t>
  </si>
  <si>
    <t>政府住房基金收入</t>
  </si>
  <si>
    <t>其他收入</t>
  </si>
  <si>
    <t>政府性基金收入合计</t>
  </si>
  <si>
    <t>政府性基金支出合计</t>
  </si>
  <si>
    <t>上划中央四税收入</t>
  </si>
  <si>
    <t xml:space="preserve">    增值税（50%部分）</t>
  </si>
  <si>
    <t xml:space="preserve">    消费税（100%部分）</t>
  </si>
  <si>
    <t xml:space="preserve">    企业所得税（60%部分）</t>
  </si>
  <si>
    <t xml:space="preserve">    个人所得税（60%部分）</t>
  </si>
  <si>
    <t>增值税(100%)</t>
  </si>
  <si>
    <t>企业所得税（100%）</t>
  </si>
  <si>
    <t>个人所得税(100%)</t>
  </si>
  <si>
    <t>民生支出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</si>
</sst>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  <numFmt numFmtId="177" formatCode="0_ "/>
    <numFmt numFmtId="178" formatCode="0.0%"/>
    <numFmt numFmtId="179" formatCode="0_);[Red]\(0\)"/>
    <numFmt numFmtId="180" formatCode="#,##0_);[Red]\(#,##0\)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2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name val="华文中宋"/>
      <charset val="134"/>
    </font>
    <font>
      <sz val="11"/>
      <name val="宋体"/>
      <charset val="134"/>
    </font>
    <font>
      <sz val="11"/>
      <name val="华文中宋"/>
      <charset val="134"/>
    </font>
    <font>
      <sz val="10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b/>
      <sz val="16"/>
      <name val="宋体"/>
      <charset val="134"/>
    </font>
    <font>
      <sz val="26"/>
      <name val="黑体"/>
      <charset val="134"/>
    </font>
    <font>
      <b/>
      <sz val="20"/>
      <name val="仿宋_GB2312"/>
      <charset val="134"/>
    </font>
    <font>
      <b/>
      <sz val="18"/>
      <name val="仿宋_GB2312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35" fillId="20" borderId="10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2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50" applyFont="1" applyFill="1" applyBorder="1" applyAlignment="1">
      <alignment horizontal="center"/>
    </xf>
    <xf numFmtId="0" fontId="4" fillId="0" borderId="0" xfId="50" applyFont="1" applyFill="1" applyBorder="1" applyAlignment="1"/>
    <xf numFmtId="0" fontId="5" fillId="0" borderId="0" xfId="50" applyFont="1" applyFill="1" applyBorder="1" applyAlignment="1"/>
    <xf numFmtId="178" fontId="6" fillId="0" borderId="0" xfId="50" applyNumberFormat="1" applyFont="1" applyFill="1" applyBorder="1" applyAlignment="1"/>
    <xf numFmtId="177" fontId="5" fillId="0" borderId="0" xfId="50" applyNumberFormat="1" applyFont="1" applyFill="1" applyBorder="1" applyAlignment="1"/>
    <xf numFmtId="178" fontId="5" fillId="0" borderId="0" xfId="50" applyNumberFormat="1" applyFont="1" applyFill="1" applyBorder="1" applyAlignment="1"/>
    <xf numFmtId="0" fontId="7" fillId="0" borderId="1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 wrapText="1"/>
    </xf>
    <xf numFmtId="178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right" vertical="center" wrapText="1"/>
    </xf>
    <xf numFmtId="10" fontId="8" fillId="0" borderId="1" xfId="50" applyNumberFormat="1" applyFont="1" applyFill="1" applyBorder="1" applyAlignment="1">
      <alignment horizontal="right" vertical="center" wrapText="1"/>
    </xf>
    <xf numFmtId="2" fontId="8" fillId="0" borderId="1" xfId="50" applyNumberFormat="1" applyFont="1" applyFill="1" applyBorder="1" applyAlignment="1">
      <alignment horizontal="right" vertical="center" wrapText="1"/>
    </xf>
    <xf numFmtId="0" fontId="9" fillId="0" borderId="1" xfId="50" applyFont="1" applyFill="1" applyBorder="1" applyAlignment="1">
      <alignment horizontal="left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1" xfId="50" applyNumberFormat="1" applyFont="1" applyFill="1" applyBorder="1" applyAlignment="1">
      <alignment horizontal="right" vertical="center"/>
    </xf>
    <xf numFmtId="0" fontId="9" fillId="0" borderId="1" xfId="50" applyNumberFormat="1" applyFont="1" applyFill="1" applyBorder="1" applyAlignment="1">
      <alignment horizontal="left"/>
    </xf>
    <xf numFmtId="0" fontId="7" fillId="0" borderId="4" xfId="50" applyFont="1" applyFill="1" applyBorder="1" applyAlignment="1">
      <alignment horizontal="center"/>
    </xf>
    <xf numFmtId="0" fontId="7" fillId="0" borderId="5" xfId="50" applyFont="1" applyFill="1" applyBorder="1" applyAlignment="1">
      <alignment horizontal="center"/>
    </xf>
    <xf numFmtId="0" fontId="9" fillId="0" borderId="1" xfId="50" applyFont="1" applyFill="1" applyBorder="1" applyAlignment="1">
      <alignment horizontal="left" wrapText="1"/>
    </xf>
    <xf numFmtId="0" fontId="9" fillId="0" borderId="1" xfId="50" applyFont="1" applyFill="1" applyBorder="1" applyAlignment="1">
      <alignment wrapText="1"/>
    </xf>
    <xf numFmtId="0" fontId="9" fillId="0" borderId="1" xfId="50" applyFont="1" applyFill="1" applyBorder="1" applyAlignment="1"/>
    <xf numFmtId="176" fontId="8" fillId="0" borderId="0" xfId="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/>
    <xf numFmtId="0" fontId="9" fillId="0" borderId="1" xfId="50" applyFont="1" applyFill="1" applyBorder="1" applyAlignment="1">
      <alignment horizontal="center"/>
    </xf>
    <xf numFmtId="0" fontId="10" fillId="2" borderId="1" xfId="50" applyFont="1" applyFill="1" applyBorder="1" applyAlignment="1"/>
    <xf numFmtId="179" fontId="11" fillId="2" borderId="1" xfId="50" applyNumberFormat="1" applyFont="1" applyFill="1" applyBorder="1" applyAlignment="1">
      <alignment vertical="center" wrapText="1"/>
    </xf>
    <xf numFmtId="2" fontId="11" fillId="2" borderId="1" xfId="50" applyNumberFormat="1" applyFont="1" applyFill="1" applyBorder="1" applyAlignment="1">
      <alignment vertical="center" wrapText="1"/>
    </xf>
    <xf numFmtId="177" fontId="11" fillId="0" borderId="1" xfId="50" applyNumberFormat="1" applyFont="1" applyFill="1" applyBorder="1" applyAlignment="1">
      <alignment vertical="center" wrapText="1"/>
    </xf>
    <xf numFmtId="2" fontId="11" fillId="0" borderId="1" xfId="50" applyNumberFormat="1" applyFont="1" applyFill="1" applyBorder="1" applyAlignment="1">
      <alignment vertical="center" wrapText="1"/>
    </xf>
    <xf numFmtId="179" fontId="11" fillId="2" borderId="1" xfId="50" applyNumberFormat="1" applyFont="1" applyFill="1" applyBorder="1" applyAlignment="1">
      <alignment horizontal="right" vertical="center"/>
    </xf>
    <xf numFmtId="179" fontId="11" fillId="2" borderId="1" xfId="50" applyNumberFormat="1" applyFont="1" applyFill="1" applyBorder="1" applyAlignment="1">
      <alignment vertical="center"/>
    </xf>
    <xf numFmtId="0" fontId="10" fillId="2" borderId="1" xfId="5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0" fontId="8" fillId="0" borderId="1" xfId="5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horizontal="center" wrapText="1"/>
    </xf>
    <xf numFmtId="180" fontId="8" fillId="0" borderId="1" xfId="5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right" vertical="center"/>
    </xf>
    <xf numFmtId="176" fontId="8" fillId="0" borderId="1" xfId="50" applyNumberFormat="1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 vertical="center"/>
    </xf>
    <xf numFmtId="176" fontId="9" fillId="0" borderId="1" xfId="5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176" fontId="8" fillId="0" borderId="1" xfId="8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horizontal="center"/>
    </xf>
    <xf numFmtId="179" fontId="11" fillId="0" borderId="1" xfId="50" applyNumberFormat="1" applyFont="1" applyFill="1" applyBorder="1" applyAlignment="1">
      <alignment vertical="center" wrapText="1"/>
    </xf>
    <xf numFmtId="180" fontId="11" fillId="2" borderId="1" xfId="5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2" fontId="11" fillId="2" borderId="1" xfId="50" applyNumberFormat="1" applyFont="1" applyFill="1" applyBorder="1" applyAlignment="1">
      <alignment vertical="center"/>
    </xf>
    <xf numFmtId="179" fontId="11" fillId="0" borderId="1" xfId="50" applyNumberFormat="1" applyFont="1" applyFill="1" applyBorder="1" applyAlignment="1">
      <alignment vertical="center"/>
    </xf>
    <xf numFmtId="0" fontId="10" fillId="2" borderId="1" xfId="50" applyFont="1" applyFill="1" applyBorder="1" applyAlignment="1">
      <alignment horizontal="center"/>
    </xf>
    <xf numFmtId="0" fontId="11" fillId="2" borderId="1" xfId="50" applyNumberFormat="1" applyFont="1" applyFill="1" applyBorder="1" applyAlignment="1">
      <alignment horizontal="right" vertical="center"/>
    </xf>
    <xf numFmtId="179" fontId="11" fillId="0" borderId="1" xfId="8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9" fontId="11" fillId="2" borderId="1" xfId="50" applyNumberFormat="1" applyFont="1" applyFill="1" applyBorder="1" applyAlignment="1"/>
    <xf numFmtId="178" fontId="11" fillId="2" borderId="1" xfId="50" applyNumberFormat="1" applyFont="1" applyFill="1" applyBorder="1" applyAlignment="1">
      <alignment vertical="center"/>
    </xf>
    <xf numFmtId="178" fontId="1" fillId="2" borderId="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4" fillId="0" borderId="0" xfId="50" applyNumberFormat="1" applyFont="1" applyFill="1" applyBorder="1" applyAlignment="1">
      <alignment horizontal="right"/>
    </xf>
    <xf numFmtId="176" fontId="7" fillId="0" borderId="1" xfId="50" applyNumberFormat="1" applyFont="1" applyFill="1" applyBorder="1" applyAlignment="1">
      <alignment horizontal="center" vertical="center"/>
    </xf>
    <xf numFmtId="176" fontId="7" fillId="0" borderId="1" xfId="50" applyNumberFormat="1" applyFont="1" applyFill="1" applyBorder="1" applyAlignment="1">
      <alignment horizontal="center" vertical="center" wrapText="1"/>
    </xf>
    <xf numFmtId="2" fontId="8" fillId="0" borderId="1" xfId="50" applyNumberFormat="1" applyFont="1" applyFill="1" applyBorder="1" applyAlignment="1">
      <alignment horizontal="right" vertical="center"/>
    </xf>
    <xf numFmtId="176" fontId="11" fillId="2" borderId="1" xfId="5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9" fontId="14" fillId="0" borderId="0" xfId="0" applyNumberFormat="1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 applyProtection="1">
      <alignment horizontal="center" vertical="center" wrapText="1"/>
    </xf>
    <xf numFmtId="2" fontId="22" fillId="0" borderId="6" xfId="0" applyNumberFormat="1" applyFont="1" applyFill="1" applyBorder="1" applyAlignment="1" applyProtection="1">
      <alignment horizontal="center"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79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 applyProtection="1">
      <alignment horizontal="center" vertical="center" wrapText="1"/>
    </xf>
    <xf numFmtId="1" fontId="22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right" vertical="center"/>
    </xf>
    <xf numFmtId="2" fontId="22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 applyProtection="1">
      <alignment horizontal="center" vertical="center" wrapText="1"/>
    </xf>
    <xf numFmtId="179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7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22860</xdr:colOff>
      <xdr:row>4</xdr:row>
      <xdr:rowOff>920750</xdr:rowOff>
    </xdr:to>
    <xdr:cxnSp>
      <xdr:nvCxnSpPr>
        <xdr:cNvPr id="10" name="直接连接符 9"/>
        <xdr:cNvCxnSpPr/>
      </xdr:nvCxnSpPr>
      <xdr:spPr>
        <a:xfrm>
          <a:off x="9525" y="1250950"/>
          <a:ext cx="1645920" cy="1435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132080</xdr:colOff>
      <xdr:row>15</xdr:row>
      <xdr:rowOff>29210</xdr:rowOff>
    </xdr:from>
    <xdr:to>
      <xdr:col>1</xdr:col>
      <xdr:colOff>1270</xdr:colOff>
      <xdr:row>17</xdr:row>
      <xdr:rowOff>8255</xdr:rowOff>
    </xdr:to>
    <xdr:cxnSp>
      <xdr:nvCxnSpPr>
        <xdr:cNvPr id="11" name="直接连接符 10"/>
        <xdr:cNvCxnSpPr/>
      </xdr:nvCxnSpPr>
      <xdr:spPr>
        <a:xfrm>
          <a:off x="132080" y="6979285"/>
          <a:ext cx="1501775" cy="10839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zoomScale="70" zoomScaleNormal="70" workbookViewId="0">
      <selection activeCell="L6" sqref="L6"/>
    </sheetView>
  </sheetViews>
  <sheetFormatPr defaultColWidth="9.125" defaultRowHeight="14.25"/>
  <cols>
    <col min="1" max="1" width="21.425" style="2" customWidth="1"/>
    <col min="2" max="2" width="16.2833333333333" style="2" customWidth="1"/>
    <col min="3" max="3" width="15" style="84" customWidth="1"/>
    <col min="4" max="4" width="18.7416666666667" style="84" customWidth="1"/>
    <col min="5" max="5" width="16.925" style="2" customWidth="1"/>
    <col min="6" max="6" width="15.175" style="2" customWidth="1"/>
    <col min="7" max="7" width="18.2166666666667" style="2" customWidth="1"/>
    <col min="8" max="8" width="15.5583333333333" style="2" customWidth="1"/>
    <col min="9" max="9" width="15.875" style="2" customWidth="1"/>
    <col min="10" max="10" width="18.7416666666667" style="2" customWidth="1"/>
    <col min="11" max="11" width="19.4666666666667" style="2" customWidth="1"/>
    <col min="12" max="12" width="12.625" style="2" customWidth="1"/>
    <col min="13" max="14" width="12.125" style="2" customWidth="1"/>
    <col min="15" max="15" width="15.5333333333333" style="2" customWidth="1"/>
    <col min="16" max="252" width="12.125" style="2" customWidth="1"/>
    <col min="253" max="253" width="12.125" style="2"/>
    <col min="254" max="16384" width="9.125" style="2"/>
  </cols>
  <sheetData>
    <row r="1" s="2" customFormat="1" ht="28" customHeight="1" spans="1:4">
      <c r="A1" s="85" t="s">
        <v>0</v>
      </c>
      <c r="C1" s="84"/>
      <c r="D1" s="84"/>
    </row>
    <row r="2" s="78" customFormat="1" ht="40" customHeight="1" spans="1:1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79" customFormat="1" ht="29" customHeight="1" spans="1:15">
      <c r="A3" s="87"/>
      <c r="B3" s="87"/>
      <c r="C3" s="88"/>
      <c r="D3" s="88"/>
      <c r="I3" s="111"/>
      <c r="J3" s="111"/>
      <c r="K3" s="112" t="s">
        <v>2</v>
      </c>
      <c r="L3" s="2"/>
      <c r="M3" s="2"/>
      <c r="N3" s="2"/>
      <c r="O3" s="2"/>
    </row>
    <row r="4" s="80" customFormat="1" ht="42" customHeight="1" spans="1:15">
      <c r="A4" s="89" t="s">
        <v>3</v>
      </c>
      <c r="B4" s="90" t="s">
        <v>4</v>
      </c>
      <c r="C4" s="91"/>
      <c r="D4" s="92"/>
      <c r="E4" s="90" t="s">
        <v>5</v>
      </c>
      <c r="F4" s="91"/>
      <c r="G4" s="92"/>
      <c r="H4" s="90" t="s">
        <v>6</v>
      </c>
      <c r="I4" s="91"/>
      <c r="J4" s="92"/>
      <c r="K4" s="113" t="s">
        <v>7</v>
      </c>
      <c r="L4" s="2"/>
      <c r="M4" s="2"/>
      <c r="N4" s="2"/>
      <c r="O4" s="2"/>
    </row>
    <row r="5" s="81" customFormat="1" ht="73" customHeight="1" spans="1:17">
      <c r="A5" s="93"/>
      <c r="B5" s="94" t="s">
        <v>8</v>
      </c>
      <c r="C5" s="94" t="s">
        <v>9</v>
      </c>
      <c r="D5" s="95" t="s">
        <v>10</v>
      </c>
      <c r="E5" s="94" t="s">
        <v>8</v>
      </c>
      <c r="F5" s="94" t="s">
        <v>9</v>
      </c>
      <c r="G5" s="95" t="s">
        <v>10</v>
      </c>
      <c r="H5" s="94" t="s">
        <v>8</v>
      </c>
      <c r="I5" s="94" t="s">
        <v>9</v>
      </c>
      <c r="J5" s="95" t="s">
        <v>10</v>
      </c>
      <c r="K5" s="94" t="s">
        <v>8</v>
      </c>
      <c r="L5" s="114"/>
      <c r="M5" s="114"/>
      <c r="N5" s="115"/>
      <c r="O5" s="115"/>
      <c r="P5" s="116"/>
      <c r="Q5" s="116"/>
    </row>
    <row r="6" s="82" customFormat="1" ht="36" customHeight="1" spans="1:15">
      <c r="A6" s="96" t="s">
        <v>11</v>
      </c>
      <c r="B6" s="97">
        <f t="shared" ref="B6:F6" si="0">B7+B10</f>
        <v>121437</v>
      </c>
      <c r="C6" s="97">
        <f t="shared" si="0"/>
        <v>115475</v>
      </c>
      <c r="D6" s="98">
        <f t="shared" ref="D6:D14" si="1">SUM(B6-C6)/C6*100</f>
        <v>5.16302229919896</v>
      </c>
      <c r="E6" s="97">
        <f t="shared" si="0"/>
        <v>67747</v>
      </c>
      <c r="F6" s="97">
        <f t="shared" si="0"/>
        <v>71915</v>
      </c>
      <c r="G6" s="98">
        <f t="shared" ref="G6:G14" si="2">SUM(E6-F6)/F6*100</f>
        <v>-5.79573107140374</v>
      </c>
      <c r="H6" s="97">
        <f t="shared" ref="H6:K6" si="3">H7+H10</f>
        <v>53690</v>
      </c>
      <c r="I6" s="97">
        <f t="shared" si="3"/>
        <v>43560</v>
      </c>
      <c r="J6" s="98">
        <f t="shared" ref="J6:J14" si="4">SUM(H6-I6)/I6*100</f>
        <v>23.2552800734619</v>
      </c>
      <c r="K6" s="97">
        <f t="shared" si="3"/>
        <v>36791</v>
      </c>
      <c r="L6" s="117"/>
      <c r="M6" s="118"/>
      <c r="N6" s="117"/>
      <c r="O6" s="117"/>
    </row>
    <row r="7" s="82" customFormat="1" ht="36" customHeight="1" spans="1:15">
      <c r="A7" s="96" t="s">
        <v>12</v>
      </c>
      <c r="B7" s="97">
        <f t="shared" ref="B7:F7" si="5">B8+B9</f>
        <v>18641</v>
      </c>
      <c r="C7" s="97">
        <f t="shared" si="5"/>
        <v>16328</v>
      </c>
      <c r="D7" s="98">
        <f t="shared" si="1"/>
        <v>14.1658500734934</v>
      </c>
      <c r="E7" s="97">
        <f t="shared" si="5"/>
        <v>2886</v>
      </c>
      <c r="F7" s="97">
        <f t="shared" si="5"/>
        <v>2600</v>
      </c>
      <c r="G7" s="98">
        <f t="shared" si="2"/>
        <v>11</v>
      </c>
      <c r="H7" s="97">
        <f t="shared" ref="H7:K7" si="6">H8+H9</f>
        <v>15755</v>
      </c>
      <c r="I7" s="97">
        <f t="shared" si="6"/>
        <v>13728</v>
      </c>
      <c r="J7" s="98">
        <f t="shared" si="4"/>
        <v>14.7654428904429</v>
      </c>
      <c r="K7" s="97">
        <f t="shared" si="6"/>
        <v>3004</v>
      </c>
      <c r="L7" s="117"/>
      <c r="M7" s="117"/>
      <c r="N7" s="117"/>
      <c r="O7" s="117"/>
    </row>
    <row r="8" s="82" customFormat="1" ht="36" customHeight="1" spans="1:15">
      <c r="A8" s="99" t="s">
        <v>13</v>
      </c>
      <c r="B8" s="97">
        <f>E8+H8</f>
        <v>16068</v>
      </c>
      <c r="C8" s="97">
        <f t="shared" ref="C8:C14" si="7">F8+I8</f>
        <v>14258</v>
      </c>
      <c r="D8" s="98">
        <f t="shared" si="1"/>
        <v>12.6946275775004</v>
      </c>
      <c r="E8" s="97">
        <v>377</v>
      </c>
      <c r="F8" s="97">
        <v>557</v>
      </c>
      <c r="G8" s="98">
        <f t="shared" si="2"/>
        <v>-32.3159784560144</v>
      </c>
      <c r="H8" s="97">
        <f>15689+2</f>
        <v>15691</v>
      </c>
      <c r="I8" s="97">
        <v>13701</v>
      </c>
      <c r="J8" s="98">
        <f t="shared" si="4"/>
        <v>14.5244872637034</v>
      </c>
      <c r="K8" s="97">
        <v>3004</v>
      </c>
      <c r="L8" s="117"/>
      <c r="M8" s="117"/>
      <c r="N8" s="117"/>
      <c r="O8" s="117"/>
    </row>
    <row r="9" s="82" customFormat="1" ht="36" customHeight="1" spans="1:15">
      <c r="A9" s="99" t="s">
        <v>14</v>
      </c>
      <c r="B9" s="97">
        <f>E9+H9</f>
        <v>2573</v>
      </c>
      <c r="C9" s="97">
        <f t="shared" si="7"/>
        <v>2070</v>
      </c>
      <c r="D9" s="98">
        <f t="shared" si="1"/>
        <v>24.2995169082126</v>
      </c>
      <c r="E9" s="97">
        <f>2509</f>
        <v>2509</v>
      </c>
      <c r="F9" s="97">
        <v>2043</v>
      </c>
      <c r="G9" s="98">
        <f t="shared" si="2"/>
        <v>22.8095937347039</v>
      </c>
      <c r="H9" s="97">
        <v>64</v>
      </c>
      <c r="I9" s="97">
        <v>27</v>
      </c>
      <c r="J9" s="98">
        <f t="shared" si="4"/>
        <v>137.037037037037</v>
      </c>
      <c r="K9" s="97">
        <v>0</v>
      </c>
      <c r="L9" s="117"/>
      <c r="M9" s="117"/>
      <c r="N9" s="117"/>
      <c r="O9" s="117"/>
    </row>
    <row r="10" s="81" customFormat="1" ht="36" customHeight="1" spans="1:16">
      <c r="A10" s="99" t="s">
        <v>15</v>
      </c>
      <c r="B10" s="97">
        <f t="shared" ref="B10:F10" si="8">B11+B12+B13+B14</f>
        <v>102796</v>
      </c>
      <c r="C10" s="97">
        <f t="shared" si="8"/>
        <v>99147</v>
      </c>
      <c r="D10" s="98">
        <f t="shared" si="1"/>
        <v>3.68039375876224</v>
      </c>
      <c r="E10" s="97">
        <f t="shared" si="8"/>
        <v>64861</v>
      </c>
      <c r="F10" s="97">
        <f t="shared" si="8"/>
        <v>69315</v>
      </c>
      <c r="G10" s="98">
        <f t="shared" si="2"/>
        <v>-6.4257375748395</v>
      </c>
      <c r="H10" s="97">
        <f>H11+H12+H13+H14</f>
        <v>37935</v>
      </c>
      <c r="I10" s="97">
        <f>I11+I12+I13+I14</f>
        <v>29832</v>
      </c>
      <c r="J10" s="98">
        <f t="shared" si="4"/>
        <v>27.1621078037007</v>
      </c>
      <c r="K10" s="97">
        <f>SUM(K11:K14)</f>
        <v>33787</v>
      </c>
      <c r="L10" s="117"/>
      <c r="M10" s="117"/>
      <c r="N10" s="117"/>
      <c r="O10" s="117"/>
      <c r="P10" s="82"/>
    </row>
    <row r="11" s="81" customFormat="1" ht="36" customHeight="1" spans="1:16">
      <c r="A11" s="96" t="s">
        <v>16</v>
      </c>
      <c r="B11" s="97">
        <f t="shared" ref="B11:B14" si="9">SUM(E11,H11)</f>
        <v>32145</v>
      </c>
      <c r="C11" s="97">
        <f t="shared" si="7"/>
        <v>29238</v>
      </c>
      <c r="D11" s="98">
        <f t="shared" si="1"/>
        <v>9.94254052944798</v>
      </c>
      <c r="E11" s="97">
        <f>20728</f>
        <v>20728</v>
      </c>
      <c r="F11" s="97">
        <v>16502</v>
      </c>
      <c r="G11" s="98">
        <f t="shared" si="2"/>
        <v>25.6090170888377</v>
      </c>
      <c r="H11" s="97">
        <f>11361+56</f>
        <v>11417</v>
      </c>
      <c r="I11" s="97">
        <v>12736</v>
      </c>
      <c r="J11" s="98">
        <f t="shared" si="4"/>
        <v>-10.3564698492462</v>
      </c>
      <c r="K11" s="97">
        <v>25119</v>
      </c>
      <c r="L11" s="117"/>
      <c r="M11" s="117"/>
      <c r="N11" s="117"/>
      <c r="O11" s="119"/>
      <c r="P11" s="120"/>
    </row>
    <row r="12" s="81" customFormat="1" ht="36" customHeight="1" spans="1:16">
      <c r="A12" s="96" t="s">
        <v>17</v>
      </c>
      <c r="B12" s="97">
        <f t="shared" si="9"/>
        <v>32372</v>
      </c>
      <c r="C12" s="97">
        <f t="shared" si="7"/>
        <v>31298</v>
      </c>
      <c r="D12" s="98">
        <f t="shared" si="1"/>
        <v>3.43152917119305</v>
      </c>
      <c r="E12" s="97">
        <f>17396</f>
        <v>17396</v>
      </c>
      <c r="F12" s="97">
        <v>20883</v>
      </c>
      <c r="G12" s="98">
        <f t="shared" si="2"/>
        <v>-16.6977924627688</v>
      </c>
      <c r="H12" s="97">
        <f>14976</f>
        <v>14976</v>
      </c>
      <c r="I12" s="97">
        <v>10415</v>
      </c>
      <c r="J12" s="98">
        <f t="shared" si="4"/>
        <v>43.7926068170907</v>
      </c>
      <c r="K12" s="97">
        <v>4961</v>
      </c>
      <c r="L12" s="117"/>
      <c r="M12" s="117"/>
      <c r="N12" s="117"/>
      <c r="O12" s="119"/>
      <c r="P12" s="120"/>
    </row>
    <row r="13" s="81" customFormat="1" ht="36" customHeight="1" spans="1:16">
      <c r="A13" s="96" t="s">
        <v>18</v>
      </c>
      <c r="B13" s="97">
        <f t="shared" si="9"/>
        <v>31519</v>
      </c>
      <c r="C13" s="97">
        <f t="shared" si="7"/>
        <v>33425</v>
      </c>
      <c r="D13" s="98">
        <f t="shared" si="1"/>
        <v>-5.70231862378459</v>
      </c>
      <c r="E13" s="97">
        <f>24135</f>
        <v>24135</v>
      </c>
      <c r="F13" s="97">
        <v>28346</v>
      </c>
      <c r="G13" s="98">
        <f t="shared" si="2"/>
        <v>-14.8557115642419</v>
      </c>
      <c r="H13" s="97">
        <v>7384</v>
      </c>
      <c r="I13" s="97">
        <v>5079</v>
      </c>
      <c r="J13" s="98">
        <f t="shared" si="4"/>
        <v>45.3829493994881</v>
      </c>
      <c r="K13" s="97">
        <v>1556</v>
      </c>
      <c r="L13" s="117"/>
      <c r="M13" s="117"/>
      <c r="N13" s="117"/>
      <c r="O13" s="119"/>
      <c r="P13" s="120"/>
    </row>
    <row r="14" s="81" customFormat="1" ht="36" customHeight="1" spans="1:16">
      <c r="A14" s="96" t="s">
        <v>19</v>
      </c>
      <c r="B14" s="97">
        <f t="shared" si="9"/>
        <v>6760</v>
      </c>
      <c r="C14" s="97">
        <f t="shared" si="7"/>
        <v>5186</v>
      </c>
      <c r="D14" s="98">
        <f t="shared" si="1"/>
        <v>30.3509448515233</v>
      </c>
      <c r="E14" s="97">
        <v>2602</v>
      </c>
      <c r="F14" s="97">
        <v>3584</v>
      </c>
      <c r="G14" s="98">
        <f t="shared" si="2"/>
        <v>-27.3995535714286</v>
      </c>
      <c r="H14" s="97">
        <f>4158</f>
        <v>4158</v>
      </c>
      <c r="I14" s="97">
        <v>1602</v>
      </c>
      <c r="J14" s="98">
        <f t="shared" si="4"/>
        <v>159.550561797753</v>
      </c>
      <c r="K14" s="97">
        <v>2151</v>
      </c>
      <c r="L14" s="117"/>
      <c r="M14" s="117"/>
      <c r="N14" s="117"/>
      <c r="O14" s="119"/>
      <c r="P14" s="120"/>
    </row>
    <row r="15" s="83" customFormat="1" ht="11.25" customHeight="1" spans="1:15">
      <c r="A15" s="100"/>
      <c r="B15" s="100"/>
      <c r="C15" s="101"/>
      <c r="D15" s="101"/>
      <c r="E15" s="100"/>
      <c r="F15" s="100"/>
      <c r="G15" s="100"/>
      <c r="H15" s="100"/>
      <c r="I15" s="100"/>
      <c r="J15" s="100"/>
      <c r="K15" s="100"/>
      <c r="L15" s="2"/>
      <c r="M15" s="2"/>
      <c r="N15" s="2"/>
      <c r="O15" s="2"/>
    </row>
    <row r="16" s="83" customFormat="1" ht="35" customHeight="1" spans="1:15">
      <c r="A16" s="89" t="s">
        <v>20</v>
      </c>
      <c r="B16" s="90" t="s">
        <v>21</v>
      </c>
      <c r="C16" s="91"/>
      <c r="D16" s="91"/>
      <c r="E16" s="91"/>
      <c r="F16" s="91"/>
      <c r="G16" s="92"/>
      <c r="H16" s="102" t="s">
        <v>22</v>
      </c>
      <c r="I16" s="102"/>
      <c r="J16" s="102"/>
      <c r="K16" s="102"/>
      <c r="L16" s="2"/>
      <c r="M16" s="2"/>
      <c r="N16" s="2"/>
      <c r="O16" s="2"/>
    </row>
    <row r="17" s="83" customFormat="1" ht="52" customHeight="1" spans="1:15">
      <c r="A17" s="93"/>
      <c r="B17" s="103" t="s">
        <v>8</v>
      </c>
      <c r="C17" s="103"/>
      <c r="D17" s="103" t="s">
        <v>9</v>
      </c>
      <c r="E17" s="103"/>
      <c r="F17" s="92" t="s">
        <v>10</v>
      </c>
      <c r="G17" s="102"/>
      <c r="H17" s="94" t="s">
        <v>8</v>
      </c>
      <c r="I17" s="103" t="s">
        <v>9</v>
      </c>
      <c r="J17" s="103"/>
      <c r="K17" s="102" t="s">
        <v>10</v>
      </c>
      <c r="L17" s="115"/>
      <c r="M17" s="2"/>
      <c r="N17" s="2"/>
      <c r="O17" s="2"/>
    </row>
    <row r="18" s="83" customFormat="1" ht="36" customHeight="1" spans="1:15">
      <c r="A18" s="96" t="s">
        <v>11</v>
      </c>
      <c r="B18" s="104">
        <f>SUM(B19:C20)</f>
        <v>1163953</v>
      </c>
      <c r="C18" s="104"/>
      <c r="D18" s="104">
        <f t="shared" ref="D18:I18" si="10">SUM(D19:D20)</f>
        <v>1278620</v>
      </c>
      <c r="E18" s="104"/>
      <c r="F18" s="105">
        <f t="shared" ref="F18:F24" si="11">SUM(B18-D18)/D18*100</f>
        <v>-8.96802803022008</v>
      </c>
      <c r="G18" s="105"/>
      <c r="H18" s="104">
        <f t="shared" si="10"/>
        <v>100668</v>
      </c>
      <c r="I18" s="121">
        <f t="shared" si="10"/>
        <v>109524</v>
      </c>
      <c r="J18" s="121"/>
      <c r="K18" s="105">
        <f t="shared" ref="K18:K24" si="12">(H18-I18)/I18*100</f>
        <v>-8.08589898104525</v>
      </c>
      <c r="L18" s="122"/>
      <c r="M18" s="122"/>
      <c r="N18" s="2"/>
      <c r="O18" s="123"/>
    </row>
    <row r="19" s="83" customFormat="1" ht="36" customHeight="1" spans="1:15">
      <c r="A19" s="99" t="s">
        <v>12</v>
      </c>
      <c r="B19" s="104">
        <v>189720</v>
      </c>
      <c r="C19" s="104"/>
      <c r="D19" s="104">
        <v>287200</v>
      </c>
      <c r="E19" s="104"/>
      <c r="F19" s="105">
        <f t="shared" si="11"/>
        <v>-33.941504178273</v>
      </c>
      <c r="G19" s="105"/>
      <c r="H19" s="104">
        <v>12186</v>
      </c>
      <c r="I19" s="121">
        <v>7818</v>
      </c>
      <c r="J19" s="121"/>
      <c r="K19" s="105">
        <f t="shared" si="12"/>
        <v>55.8710667689946</v>
      </c>
      <c r="L19" s="122"/>
      <c r="M19" s="124"/>
      <c r="N19" s="2"/>
      <c r="O19" s="123"/>
    </row>
    <row r="20" s="83" customFormat="1" ht="36" customHeight="1" spans="1:15">
      <c r="A20" s="99" t="s">
        <v>15</v>
      </c>
      <c r="B20" s="104">
        <f>B21+B22+B23+B24</f>
        <v>974233</v>
      </c>
      <c r="C20" s="104"/>
      <c r="D20" s="104">
        <f>SUM(D21:D24)</f>
        <v>991420</v>
      </c>
      <c r="E20" s="104"/>
      <c r="F20" s="105">
        <f t="shared" si="11"/>
        <v>-1.73357406548183</v>
      </c>
      <c r="G20" s="105"/>
      <c r="H20" s="104">
        <f>SUM(H21:H24)</f>
        <v>88482</v>
      </c>
      <c r="I20" s="121">
        <f>SUM(I21:J24)</f>
        <v>101706</v>
      </c>
      <c r="J20" s="121"/>
      <c r="K20" s="105">
        <f t="shared" si="12"/>
        <v>-13.0021827620789</v>
      </c>
      <c r="L20" s="122"/>
      <c r="M20" s="124"/>
      <c r="N20" s="2"/>
      <c r="O20" s="123"/>
    </row>
    <row r="21" s="83" customFormat="1" ht="36" customHeight="1" spans="1:15">
      <c r="A21" s="99" t="s">
        <v>16</v>
      </c>
      <c r="B21" s="104">
        <v>319521</v>
      </c>
      <c r="C21" s="104"/>
      <c r="D21" s="104">
        <v>313422</v>
      </c>
      <c r="E21" s="104"/>
      <c r="F21" s="105">
        <f t="shared" si="11"/>
        <v>1.94593870245228</v>
      </c>
      <c r="G21" s="105"/>
      <c r="H21" s="104">
        <v>50244</v>
      </c>
      <c r="I21" s="121">
        <v>46417</v>
      </c>
      <c r="J21" s="121"/>
      <c r="K21" s="105">
        <f t="shared" si="12"/>
        <v>8.2448240946205</v>
      </c>
      <c r="L21" s="122"/>
      <c r="M21" s="124"/>
      <c r="N21" s="2"/>
      <c r="O21" s="123"/>
    </row>
    <row r="22" s="83" customFormat="1" ht="36" customHeight="1" spans="1:15">
      <c r="A22" s="96" t="s">
        <v>17</v>
      </c>
      <c r="B22" s="106">
        <v>365417</v>
      </c>
      <c r="C22" s="106"/>
      <c r="D22" s="104">
        <v>384552</v>
      </c>
      <c r="E22" s="104"/>
      <c r="F22" s="105">
        <f t="shared" si="11"/>
        <v>-4.97592003162121</v>
      </c>
      <c r="G22" s="105"/>
      <c r="H22" s="104">
        <v>18040</v>
      </c>
      <c r="I22" s="121">
        <v>32242</v>
      </c>
      <c r="J22" s="121"/>
      <c r="K22" s="105">
        <f t="shared" si="12"/>
        <v>-44.0481359717139</v>
      </c>
      <c r="L22" s="122"/>
      <c r="M22" s="124"/>
      <c r="N22" s="2"/>
      <c r="O22" s="123"/>
    </row>
    <row r="23" s="83" customFormat="1" ht="36" customHeight="1" spans="1:15">
      <c r="A23" s="96" t="s">
        <v>18</v>
      </c>
      <c r="B23" s="106">
        <v>179993</v>
      </c>
      <c r="C23" s="106"/>
      <c r="D23" s="104">
        <v>180134</v>
      </c>
      <c r="E23" s="104"/>
      <c r="F23" s="105">
        <f t="shared" si="11"/>
        <v>-0.0782750618983646</v>
      </c>
      <c r="G23" s="105"/>
      <c r="H23" s="104">
        <v>15071</v>
      </c>
      <c r="I23" s="125">
        <v>17738</v>
      </c>
      <c r="J23" s="126"/>
      <c r="K23" s="105">
        <f t="shared" si="12"/>
        <v>-15.0355169692186</v>
      </c>
      <c r="L23" s="122"/>
      <c r="M23" s="124"/>
      <c r="N23" s="2"/>
      <c r="O23" s="123"/>
    </row>
    <row r="24" s="83" customFormat="1" ht="36" customHeight="1" spans="1:15">
      <c r="A24" s="96" t="s">
        <v>19</v>
      </c>
      <c r="B24" s="104">
        <v>109302</v>
      </c>
      <c r="C24" s="104"/>
      <c r="D24" s="104">
        <v>113312</v>
      </c>
      <c r="E24" s="104"/>
      <c r="F24" s="105">
        <f t="shared" si="11"/>
        <v>-3.53890144027111</v>
      </c>
      <c r="G24" s="105"/>
      <c r="H24" s="104">
        <v>5127</v>
      </c>
      <c r="I24" s="125">
        <v>5309</v>
      </c>
      <c r="J24" s="126"/>
      <c r="K24" s="105">
        <f t="shared" si="12"/>
        <v>-3.42814089282351</v>
      </c>
      <c r="L24" s="122"/>
      <c r="M24" s="124"/>
      <c r="N24" s="2"/>
      <c r="O24" s="123"/>
    </row>
    <row r="25" s="83" customFormat="1" ht="22.5" spans="1:256">
      <c r="A25" s="107"/>
      <c r="B25" s="108"/>
      <c r="C25" s="108"/>
      <c r="D25" s="108"/>
      <c r="E25" s="108"/>
      <c r="F25" s="109"/>
      <c r="G25" s="109"/>
      <c r="H25" s="108"/>
      <c r="I25" s="127"/>
      <c r="J25" s="127"/>
      <c r="K25" s="10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="2" customFormat="1" ht="25.5" spans="1:4">
      <c r="A26" s="110" t="s">
        <v>23</v>
      </c>
      <c r="C26" s="84"/>
      <c r="D26" s="84"/>
    </row>
    <row r="27" s="2" customFormat="1" spans="3:4">
      <c r="C27" s="84"/>
      <c r="D27" s="84"/>
    </row>
    <row r="28" s="2" customFormat="1" spans="3:4">
      <c r="C28" s="84"/>
      <c r="D28" s="84"/>
    </row>
  </sheetData>
  <mergeCells count="41">
    <mergeCell ref="A2:K2"/>
    <mergeCell ref="I3:J3"/>
    <mergeCell ref="B4:D4"/>
    <mergeCell ref="E4:G4"/>
    <mergeCell ref="H4:J4"/>
    <mergeCell ref="B16:G16"/>
    <mergeCell ref="H16:K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A4:A5"/>
    <mergeCell ref="A16:A17"/>
  </mergeCells>
  <pageMargins left="0.75" right="0.75" top="0.432638888888889" bottom="0.354166666666667" header="0.314583333333333" footer="0.236111111111111"/>
  <pageSetup paperSize="9" scale="63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4"/>
  <sheetViews>
    <sheetView tabSelected="1" zoomScale="85" zoomScaleNormal="85" workbookViewId="0">
      <selection activeCell="R26" sqref="R26"/>
    </sheetView>
  </sheetViews>
  <sheetFormatPr defaultColWidth="9" defaultRowHeight="14.25"/>
  <cols>
    <col min="1" max="1" width="8.75" style="1" customWidth="1"/>
    <col min="2" max="2" width="14.625" style="1" customWidth="1"/>
    <col min="3" max="3" width="11" style="1" customWidth="1"/>
    <col min="4" max="4" width="10.4333333333333" style="1" customWidth="1"/>
    <col min="5" max="5" width="9.375" style="1"/>
    <col min="6" max="6" width="9" style="3" customWidth="1"/>
    <col min="7" max="7" width="9.375" style="4" customWidth="1"/>
    <col min="8" max="8" width="9.25" style="5" customWidth="1"/>
    <col min="9" max="9" width="9.75" style="5" customWidth="1"/>
    <col min="10" max="11" width="9" style="3" customWidth="1"/>
    <col min="12" max="12" width="27" style="1" customWidth="1"/>
    <col min="13" max="13" width="11.5" style="1"/>
    <col min="14" max="14" width="12.625" style="1" customWidth="1"/>
    <col min="15" max="15" width="10.4416666666667" style="1" customWidth="1"/>
    <col min="16" max="16" width="10.625" style="3" customWidth="1"/>
    <col min="17" max="17" width="10.2916666666667" style="6" customWidth="1"/>
    <col min="18" max="18" width="9.25" style="3" customWidth="1"/>
    <col min="19" max="19" width="11.325" style="1" customWidth="1"/>
    <col min="20" max="20" width="11.4666666666667" style="1" customWidth="1"/>
    <col min="21" max="21" width="9" style="1"/>
    <col min="22" max="22" width="12.625" style="1"/>
    <col min="23" max="23" width="10.375" style="1"/>
    <col min="24" max="24" width="13.75" style="1"/>
    <col min="25" max="16384" width="9" style="1"/>
  </cols>
  <sheetData>
    <row r="1" s="1" customFormat="1" ht="18.75" spans="1:18">
      <c r="A1" s="7" t="s">
        <v>24</v>
      </c>
      <c r="F1" s="3"/>
      <c r="G1" s="4"/>
      <c r="H1" s="5"/>
      <c r="I1" s="5"/>
      <c r="J1" s="3"/>
      <c r="K1" s="3"/>
      <c r="P1" s="3"/>
      <c r="Q1" s="6"/>
      <c r="R1" s="3"/>
    </row>
    <row r="2" s="2" customFormat="1" ht="27" spans="1:256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2" customFormat="1" ht="17.25" customHeight="1" spans="1:256">
      <c r="A3" s="9" t="s">
        <v>26</v>
      </c>
      <c r="B3" s="9"/>
      <c r="C3" s="10"/>
      <c r="D3" s="10"/>
      <c r="E3" s="10"/>
      <c r="F3" s="11"/>
      <c r="G3" s="12"/>
      <c r="H3" s="13"/>
      <c r="I3" s="13"/>
      <c r="J3" s="13"/>
      <c r="K3" s="13"/>
      <c r="L3" s="9"/>
      <c r="M3" s="9"/>
      <c r="N3" s="10"/>
      <c r="O3" s="10"/>
      <c r="P3" s="13"/>
      <c r="Q3" s="71"/>
      <c r="R3" s="13"/>
      <c r="S3" s="72" t="s">
        <v>2</v>
      </c>
      <c r="T3" s="7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2" customFormat="1" ht="37.5" customHeight="1" spans="1:256">
      <c r="A4" s="14" t="s">
        <v>27</v>
      </c>
      <c r="B4" s="15" t="s">
        <v>28</v>
      </c>
      <c r="C4" s="14" t="s">
        <v>29</v>
      </c>
      <c r="D4" s="14" t="s">
        <v>30</v>
      </c>
      <c r="E4" s="16" t="s">
        <v>31</v>
      </c>
      <c r="F4" s="16"/>
      <c r="G4" s="16" t="s">
        <v>32</v>
      </c>
      <c r="H4" s="16"/>
      <c r="I4" s="46" t="s">
        <v>33</v>
      </c>
      <c r="J4" s="46" t="s">
        <v>34</v>
      </c>
      <c r="K4" s="14" t="s">
        <v>27</v>
      </c>
      <c r="L4" s="15" t="s">
        <v>28</v>
      </c>
      <c r="M4" s="14" t="s">
        <v>29</v>
      </c>
      <c r="N4" s="14" t="s">
        <v>30</v>
      </c>
      <c r="O4" s="16" t="s">
        <v>31</v>
      </c>
      <c r="P4" s="16"/>
      <c r="Q4" s="73" t="s">
        <v>32</v>
      </c>
      <c r="R4" s="16"/>
      <c r="S4" s="46" t="s">
        <v>33</v>
      </c>
      <c r="T4" s="46" t="s">
        <v>34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2" customFormat="1" ht="31" customHeight="1" spans="1:256">
      <c r="A5" s="14"/>
      <c r="B5" s="17"/>
      <c r="C5" s="14"/>
      <c r="D5" s="14"/>
      <c r="E5" s="14" t="s">
        <v>35</v>
      </c>
      <c r="F5" s="18" t="s">
        <v>36</v>
      </c>
      <c r="G5" s="19" t="s">
        <v>37</v>
      </c>
      <c r="H5" s="18" t="s">
        <v>38</v>
      </c>
      <c r="I5" s="47"/>
      <c r="J5" s="47"/>
      <c r="K5" s="14"/>
      <c r="L5" s="17"/>
      <c r="M5" s="14"/>
      <c r="N5" s="14"/>
      <c r="O5" s="14" t="s">
        <v>35</v>
      </c>
      <c r="P5" s="18" t="s">
        <v>36</v>
      </c>
      <c r="Q5" s="74" t="s">
        <v>37</v>
      </c>
      <c r="R5" s="18" t="s">
        <v>38</v>
      </c>
      <c r="S5" s="47"/>
      <c r="T5" s="4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2" customFormat="1" ht="24" customHeight="1" spans="1:256">
      <c r="A6" s="20" t="s">
        <v>39</v>
      </c>
      <c r="B6" s="21"/>
      <c r="C6" s="22">
        <f>C7+C37</f>
        <v>277878</v>
      </c>
      <c r="D6" s="22">
        <f t="shared" ref="D6:I6" si="0">D7+D37</f>
        <v>132333</v>
      </c>
      <c r="E6" s="22">
        <f t="shared" si="0"/>
        <v>158228</v>
      </c>
      <c r="F6" s="23">
        <f t="shared" ref="F6:F18" si="1">E6/C6</f>
        <v>0.569415354939938</v>
      </c>
      <c r="G6" s="22">
        <f t="shared" ref="G6:G45" si="2">E6-D6</f>
        <v>25895</v>
      </c>
      <c r="H6" s="24">
        <f t="shared" ref="H6:H18" si="3">SUM(G6/D6)*100</f>
        <v>19.5680593653888</v>
      </c>
      <c r="I6" s="22">
        <f t="shared" si="0"/>
        <v>132533</v>
      </c>
      <c r="J6" s="22">
        <f t="shared" ref="J6:J37" si="4">E6-I6</f>
        <v>25695</v>
      </c>
      <c r="K6" s="16" t="s">
        <v>40</v>
      </c>
      <c r="L6" s="16"/>
      <c r="M6" s="27">
        <f t="shared" ref="M6:O6" si="5">M7+M37</f>
        <v>1479765</v>
      </c>
      <c r="N6" s="27">
        <f t="shared" si="5"/>
        <v>1388144</v>
      </c>
      <c r="O6" s="27">
        <f t="shared" si="5"/>
        <v>1264621</v>
      </c>
      <c r="P6" s="48">
        <f t="shared" ref="P6:P8" si="6">O6/M6</f>
        <v>0.854609346754383</v>
      </c>
      <c r="Q6" s="27">
        <f t="shared" ref="Q6:Q32" si="7">O6-N6</f>
        <v>-123523</v>
      </c>
      <c r="R6" s="48">
        <f t="shared" ref="R6:R8" si="8">Q6/N6</f>
        <v>-0.0889842840512224</v>
      </c>
      <c r="S6" s="27">
        <f>S7+S37</f>
        <v>1116247</v>
      </c>
      <c r="T6" s="22">
        <f t="shared" ref="T6:T45" si="9">O6-S6</f>
        <v>148374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ht="24" customHeight="1" spans="1:256">
      <c r="A7" s="20" t="s">
        <v>41</v>
      </c>
      <c r="B7" s="21"/>
      <c r="C7" s="22">
        <f>C8+C27</f>
        <v>211380</v>
      </c>
      <c r="D7" s="22">
        <f t="shared" ref="D7:I7" si="10">D8+D27</f>
        <v>115475</v>
      </c>
      <c r="E7" s="22">
        <f t="shared" si="10"/>
        <v>121437</v>
      </c>
      <c r="F7" s="23">
        <f t="shared" si="1"/>
        <v>0.574496168038603</v>
      </c>
      <c r="G7" s="22">
        <f t="shared" si="2"/>
        <v>5962</v>
      </c>
      <c r="H7" s="24">
        <f t="shared" si="3"/>
        <v>5.16302229919896</v>
      </c>
      <c r="I7" s="22">
        <f t="shared" si="10"/>
        <v>100570</v>
      </c>
      <c r="J7" s="22">
        <f t="shared" si="4"/>
        <v>20867</v>
      </c>
      <c r="K7" s="49" t="s">
        <v>42</v>
      </c>
      <c r="L7" s="49"/>
      <c r="M7" s="27">
        <f t="shared" ref="M7:O7" si="11">SUM(M8:M33)</f>
        <v>1335650</v>
      </c>
      <c r="N7" s="27">
        <f t="shared" si="11"/>
        <v>1278620</v>
      </c>
      <c r="O7" s="27">
        <f t="shared" si="11"/>
        <v>1163953</v>
      </c>
      <c r="P7" s="48">
        <f t="shared" si="6"/>
        <v>0.871450604574552</v>
      </c>
      <c r="Q7" s="27">
        <f t="shared" si="7"/>
        <v>-114667</v>
      </c>
      <c r="R7" s="48">
        <f t="shared" si="8"/>
        <v>-0.0896802803022008</v>
      </c>
      <c r="S7" s="27">
        <f>SUM(S8:S33)</f>
        <v>1033684</v>
      </c>
      <c r="T7" s="22">
        <f t="shared" si="9"/>
        <v>130269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24" customHeight="1" spans="1:256">
      <c r="A8" s="20" t="s">
        <v>43</v>
      </c>
      <c r="B8" s="21"/>
      <c r="C8" s="22">
        <f>SUM(C9:C26)</f>
        <v>153530</v>
      </c>
      <c r="D8" s="22">
        <f t="shared" ref="D8:I8" si="12">SUM(D9:D26)</f>
        <v>71915</v>
      </c>
      <c r="E8" s="22">
        <f t="shared" si="12"/>
        <v>67747</v>
      </c>
      <c r="F8" s="23">
        <f t="shared" si="1"/>
        <v>0.441262294014199</v>
      </c>
      <c r="G8" s="22">
        <f t="shared" si="2"/>
        <v>-4168</v>
      </c>
      <c r="H8" s="24">
        <f t="shared" si="3"/>
        <v>-5.79573107140374</v>
      </c>
      <c r="I8" s="22">
        <f t="shared" si="12"/>
        <v>56653</v>
      </c>
      <c r="J8" s="22">
        <f t="shared" si="4"/>
        <v>11094</v>
      </c>
      <c r="K8" s="50">
        <v>201</v>
      </c>
      <c r="L8" s="32" t="s">
        <v>44</v>
      </c>
      <c r="M8" s="51">
        <v>198504</v>
      </c>
      <c r="N8" s="27">
        <v>141333</v>
      </c>
      <c r="O8" s="27">
        <v>139377</v>
      </c>
      <c r="P8" s="48">
        <f t="shared" si="6"/>
        <v>0.702136984645146</v>
      </c>
      <c r="Q8" s="27">
        <f t="shared" si="7"/>
        <v>-1956</v>
      </c>
      <c r="R8" s="48">
        <f t="shared" si="8"/>
        <v>-0.0138396552822059</v>
      </c>
      <c r="S8" s="27">
        <v>125130</v>
      </c>
      <c r="T8" s="22">
        <f t="shared" si="9"/>
        <v>14247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24" customHeight="1" spans="1:256">
      <c r="A9" s="25">
        <v>1010101</v>
      </c>
      <c r="B9" s="25" t="s">
        <v>45</v>
      </c>
      <c r="C9" s="26">
        <v>70537</v>
      </c>
      <c r="D9" s="22">
        <v>22355</v>
      </c>
      <c r="E9" s="22">
        <v>28807</v>
      </c>
      <c r="F9" s="23">
        <f t="shared" si="1"/>
        <v>0.408395593801834</v>
      </c>
      <c r="G9" s="22">
        <f t="shared" si="2"/>
        <v>6452</v>
      </c>
      <c r="H9" s="24">
        <f t="shared" si="3"/>
        <v>28.8615522254529</v>
      </c>
      <c r="I9" s="22">
        <v>25469</v>
      </c>
      <c r="J9" s="22">
        <f t="shared" si="4"/>
        <v>3338</v>
      </c>
      <c r="K9" s="50">
        <v>202</v>
      </c>
      <c r="L9" s="32" t="s">
        <v>46</v>
      </c>
      <c r="M9" s="51">
        <v>0</v>
      </c>
      <c r="N9" s="27">
        <v>0</v>
      </c>
      <c r="O9" s="27">
        <v>0</v>
      </c>
      <c r="P9" s="48"/>
      <c r="Q9" s="27">
        <f t="shared" si="7"/>
        <v>0</v>
      </c>
      <c r="R9" s="48"/>
      <c r="S9" s="27">
        <v>0</v>
      </c>
      <c r="T9" s="22">
        <f t="shared" si="9"/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24" customHeight="1" spans="1:256">
      <c r="A10" s="25">
        <v>10104</v>
      </c>
      <c r="B10" s="25" t="s">
        <v>47</v>
      </c>
      <c r="C10" s="26">
        <v>20312</v>
      </c>
      <c r="D10" s="27">
        <v>15401</v>
      </c>
      <c r="E10" s="27">
        <v>9424</v>
      </c>
      <c r="F10" s="23">
        <f t="shared" si="1"/>
        <v>0.463962189838519</v>
      </c>
      <c r="G10" s="22">
        <f t="shared" si="2"/>
        <v>-5977</v>
      </c>
      <c r="H10" s="24">
        <f t="shared" si="3"/>
        <v>-38.8091682358288</v>
      </c>
      <c r="I10" s="27">
        <v>6613</v>
      </c>
      <c r="J10" s="22">
        <f t="shared" si="4"/>
        <v>2811</v>
      </c>
      <c r="K10" s="50">
        <v>203</v>
      </c>
      <c r="L10" s="32" t="s">
        <v>48</v>
      </c>
      <c r="M10" s="51">
        <v>235</v>
      </c>
      <c r="N10" s="27">
        <v>1082</v>
      </c>
      <c r="O10" s="27">
        <v>5125</v>
      </c>
      <c r="P10" s="48">
        <f t="shared" ref="P10:P20" si="13">O10/M10</f>
        <v>21.8085106382979</v>
      </c>
      <c r="Q10" s="27">
        <f t="shared" si="7"/>
        <v>4043</v>
      </c>
      <c r="R10" s="48">
        <f t="shared" ref="R10:R22" si="14">Q10/N10</f>
        <v>3.7365988909427</v>
      </c>
      <c r="S10" s="27">
        <v>4856</v>
      </c>
      <c r="T10" s="22">
        <f t="shared" si="9"/>
        <v>269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24" customHeight="1" spans="1:256">
      <c r="A11" s="28">
        <v>10106</v>
      </c>
      <c r="B11" s="25" t="s">
        <v>49</v>
      </c>
      <c r="C11" s="26">
        <v>5450</v>
      </c>
      <c r="D11" s="27">
        <v>3350</v>
      </c>
      <c r="E11" s="27">
        <v>2969</v>
      </c>
      <c r="F11" s="23">
        <f t="shared" si="1"/>
        <v>0.544770642201835</v>
      </c>
      <c r="G11" s="22">
        <f t="shared" si="2"/>
        <v>-381</v>
      </c>
      <c r="H11" s="24">
        <f t="shared" si="3"/>
        <v>-11.3731343283582</v>
      </c>
      <c r="I11" s="27">
        <v>2469</v>
      </c>
      <c r="J11" s="22">
        <f t="shared" si="4"/>
        <v>500</v>
      </c>
      <c r="K11" s="50">
        <v>204</v>
      </c>
      <c r="L11" s="32" t="s">
        <v>50</v>
      </c>
      <c r="M11" s="51">
        <v>126785</v>
      </c>
      <c r="N11" s="27">
        <v>112746</v>
      </c>
      <c r="O11" s="27">
        <v>109222</v>
      </c>
      <c r="P11" s="48">
        <f t="shared" si="13"/>
        <v>0.861474149150136</v>
      </c>
      <c r="Q11" s="27">
        <f t="shared" si="7"/>
        <v>-3524</v>
      </c>
      <c r="R11" s="48">
        <f t="shared" si="14"/>
        <v>-0.0312560977773047</v>
      </c>
      <c r="S11" s="27">
        <v>95493</v>
      </c>
      <c r="T11" s="22">
        <f t="shared" si="9"/>
        <v>13729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24" customHeight="1" spans="1:256">
      <c r="A12" s="25">
        <v>10107</v>
      </c>
      <c r="B12" s="25" t="s">
        <v>51</v>
      </c>
      <c r="C12" s="26">
        <v>29422</v>
      </c>
      <c r="D12" s="27">
        <v>16336</v>
      </c>
      <c r="E12" s="27">
        <v>10344</v>
      </c>
      <c r="F12" s="23">
        <f t="shared" si="1"/>
        <v>0.351573652368976</v>
      </c>
      <c r="G12" s="22">
        <f t="shared" si="2"/>
        <v>-5992</v>
      </c>
      <c r="H12" s="24">
        <f t="shared" si="3"/>
        <v>-36.6797257590597</v>
      </c>
      <c r="I12" s="27">
        <v>8529</v>
      </c>
      <c r="J12" s="22">
        <f t="shared" si="4"/>
        <v>1815</v>
      </c>
      <c r="K12" s="50">
        <v>205</v>
      </c>
      <c r="L12" s="32" t="s">
        <v>52</v>
      </c>
      <c r="M12" s="51">
        <v>314246</v>
      </c>
      <c r="N12" s="27">
        <v>245795</v>
      </c>
      <c r="O12" s="27">
        <v>263294</v>
      </c>
      <c r="P12" s="48">
        <f t="shared" si="13"/>
        <v>0.837859511338251</v>
      </c>
      <c r="Q12" s="27">
        <f t="shared" si="7"/>
        <v>17499</v>
      </c>
      <c r="R12" s="48">
        <f t="shared" si="14"/>
        <v>0.0711934742366606</v>
      </c>
      <c r="S12" s="27">
        <v>233994</v>
      </c>
      <c r="T12" s="22">
        <f t="shared" si="9"/>
        <v>29300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24" customHeight="1" spans="1:256">
      <c r="A13" s="25">
        <v>10109</v>
      </c>
      <c r="B13" s="25" t="s">
        <v>53</v>
      </c>
      <c r="C13" s="26">
        <v>5805</v>
      </c>
      <c r="D13" s="27">
        <v>2495</v>
      </c>
      <c r="E13" s="27">
        <v>2235</v>
      </c>
      <c r="F13" s="23">
        <f t="shared" si="1"/>
        <v>0.385012919896641</v>
      </c>
      <c r="G13" s="22">
        <f t="shared" si="2"/>
        <v>-260</v>
      </c>
      <c r="H13" s="24">
        <f t="shared" si="3"/>
        <v>-10.4208416833667</v>
      </c>
      <c r="I13" s="27">
        <v>1820</v>
      </c>
      <c r="J13" s="22">
        <f t="shared" si="4"/>
        <v>415</v>
      </c>
      <c r="K13" s="50">
        <v>206</v>
      </c>
      <c r="L13" s="32" t="s">
        <v>54</v>
      </c>
      <c r="M13" s="51">
        <v>1858</v>
      </c>
      <c r="N13" s="27">
        <v>1577</v>
      </c>
      <c r="O13" s="27">
        <v>995</v>
      </c>
      <c r="P13" s="48">
        <f t="shared" si="13"/>
        <v>0.535522066738428</v>
      </c>
      <c r="Q13" s="27">
        <f t="shared" si="7"/>
        <v>-582</v>
      </c>
      <c r="R13" s="48">
        <f t="shared" si="14"/>
        <v>-0.369055168040583</v>
      </c>
      <c r="S13" s="27">
        <v>879</v>
      </c>
      <c r="T13" s="22">
        <f t="shared" si="9"/>
        <v>116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24" customHeight="1" spans="1:256">
      <c r="A14" s="25">
        <v>10110</v>
      </c>
      <c r="B14" s="25" t="s">
        <v>55</v>
      </c>
      <c r="C14" s="26">
        <v>2376</v>
      </c>
      <c r="D14" s="27">
        <v>1146</v>
      </c>
      <c r="E14" s="27">
        <v>1173</v>
      </c>
      <c r="F14" s="23">
        <f t="shared" si="1"/>
        <v>0.493686868686869</v>
      </c>
      <c r="G14" s="22">
        <f t="shared" si="2"/>
        <v>27</v>
      </c>
      <c r="H14" s="24">
        <f t="shared" si="3"/>
        <v>2.35602094240838</v>
      </c>
      <c r="I14" s="27">
        <v>1103</v>
      </c>
      <c r="J14" s="22">
        <f t="shared" si="4"/>
        <v>70</v>
      </c>
      <c r="K14" s="50">
        <v>207</v>
      </c>
      <c r="L14" s="32" t="s">
        <v>56</v>
      </c>
      <c r="M14" s="51">
        <v>16718</v>
      </c>
      <c r="N14" s="27">
        <v>12972</v>
      </c>
      <c r="O14" s="27">
        <v>14205</v>
      </c>
      <c r="P14" s="48">
        <f t="shared" si="13"/>
        <v>0.849682976432588</v>
      </c>
      <c r="Q14" s="27">
        <f t="shared" si="7"/>
        <v>1233</v>
      </c>
      <c r="R14" s="48">
        <f t="shared" si="14"/>
        <v>0.0950508788159112</v>
      </c>
      <c r="S14" s="27">
        <v>11799</v>
      </c>
      <c r="T14" s="22">
        <f t="shared" si="9"/>
        <v>2406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" customFormat="1" ht="24" customHeight="1" spans="1:256">
      <c r="A15" s="25">
        <v>10111</v>
      </c>
      <c r="B15" s="25" t="s">
        <v>57</v>
      </c>
      <c r="C15" s="26">
        <v>2013</v>
      </c>
      <c r="D15" s="27">
        <v>1199</v>
      </c>
      <c r="E15" s="27">
        <v>1196</v>
      </c>
      <c r="F15" s="23">
        <f t="shared" si="1"/>
        <v>0.594138102334824</v>
      </c>
      <c r="G15" s="22">
        <f t="shared" si="2"/>
        <v>-3</v>
      </c>
      <c r="H15" s="24">
        <f t="shared" si="3"/>
        <v>-0.250208507089241</v>
      </c>
      <c r="I15" s="27">
        <v>880</v>
      </c>
      <c r="J15" s="22">
        <f t="shared" si="4"/>
        <v>316</v>
      </c>
      <c r="K15" s="50">
        <v>208</v>
      </c>
      <c r="L15" s="32" t="s">
        <v>58</v>
      </c>
      <c r="M15" s="51">
        <v>146230</v>
      </c>
      <c r="N15" s="27">
        <v>119753</v>
      </c>
      <c r="O15" s="27">
        <v>117067</v>
      </c>
      <c r="P15" s="48">
        <f t="shared" si="13"/>
        <v>0.800567598987896</v>
      </c>
      <c r="Q15" s="27">
        <f t="shared" si="7"/>
        <v>-2686</v>
      </c>
      <c r="R15" s="48">
        <f t="shared" si="14"/>
        <v>-0.0224295007223201</v>
      </c>
      <c r="S15" s="27">
        <v>103147</v>
      </c>
      <c r="T15" s="22">
        <f t="shared" si="9"/>
        <v>13920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" customFormat="1" ht="24" customHeight="1" spans="1:256">
      <c r="A16" s="25">
        <v>10112</v>
      </c>
      <c r="B16" s="25" t="s">
        <v>59</v>
      </c>
      <c r="C16" s="26">
        <v>1151</v>
      </c>
      <c r="D16" s="27">
        <v>515</v>
      </c>
      <c r="E16" s="27">
        <v>562</v>
      </c>
      <c r="F16" s="23">
        <f t="shared" si="1"/>
        <v>0.488271068635969</v>
      </c>
      <c r="G16" s="22">
        <f t="shared" si="2"/>
        <v>47</v>
      </c>
      <c r="H16" s="24">
        <f t="shared" si="3"/>
        <v>9.12621359223301</v>
      </c>
      <c r="I16" s="27">
        <v>559</v>
      </c>
      <c r="J16" s="22">
        <f t="shared" si="4"/>
        <v>3</v>
      </c>
      <c r="K16" s="50">
        <v>210</v>
      </c>
      <c r="L16" s="32" t="s">
        <v>60</v>
      </c>
      <c r="M16" s="51">
        <v>152038</v>
      </c>
      <c r="N16" s="27">
        <v>114401</v>
      </c>
      <c r="O16" s="27">
        <v>137038</v>
      </c>
      <c r="P16" s="48">
        <f t="shared" si="13"/>
        <v>0.901340454360094</v>
      </c>
      <c r="Q16" s="27">
        <f t="shared" si="7"/>
        <v>22637</v>
      </c>
      <c r="R16" s="48">
        <f t="shared" si="14"/>
        <v>0.197874144456779</v>
      </c>
      <c r="S16" s="27">
        <v>127817</v>
      </c>
      <c r="T16" s="22">
        <f t="shared" si="9"/>
        <v>9221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2" customFormat="1" ht="24" customHeight="1" spans="1:256">
      <c r="A17" s="25">
        <v>10113</v>
      </c>
      <c r="B17" s="25" t="s">
        <v>61</v>
      </c>
      <c r="C17" s="26">
        <v>3809</v>
      </c>
      <c r="D17" s="27">
        <v>1280</v>
      </c>
      <c r="E17" s="27">
        <v>4208</v>
      </c>
      <c r="F17" s="23">
        <f t="shared" si="1"/>
        <v>1.10475190338672</v>
      </c>
      <c r="G17" s="22">
        <f t="shared" si="2"/>
        <v>2928</v>
      </c>
      <c r="H17" s="24">
        <f t="shared" si="3"/>
        <v>228.75</v>
      </c>
      <c r="I17" s="27">
        <v>3787</v>
      </c>
      <c r="J17" s="22">
        <f t="shared" si="4"/>
        <v>421</v>
      </c>
      <c r="K17" s="52">
        <v>211</v>
      </c>
      <c r="L17" s="32" t="s">
        <v>62</v>
      </c>
      <c r="M17" s="51">
        <v>2980</v>
      </c>
      <c r="N17" s="27">
        <v>11186</v>
      </c>
      <c r="O17" s="27">
        <v>8203</v>
      </c>
      <c r="P17" s="48">
        <f t="shared" si="13"/>
        <v>2.75268456375839</v>
      </c>
      <c r="Q17" s="27">
        <f t="shared" si="7"/>
        <v>-2983</v>
      </c>
      <c r="R17" s="48">
        <f t="shared" si="14"/>
        <v>-0.266672626497407</v>
      </c>
      <c r="S17" s="27">
        <v>7173</v>
      </c>
      <c r="T17" s="22">
        <f t="shared" si="9"/>
        <v>1030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2" customFormat="1" ht="24" customHeight="1" spans="1:256">
      <c r="A18" s="25">
        <v>10114</v>
      </c>
      <c r="B18" s="25" t="s">
        <v>63</v>
      </c>
      <c r="C18" s="26">
        <v>3511</v>
      </c>
      <c r="D18" s="27">
        <v>1947</v>
      </c>
      <c r="E18" s="27">
        <v>2418</v>
      </c>
      <c r="F18" s="23">
        <f t="shared" si="1"/>
        <v>0.688692680148106</v>
      </c>
      <c r="G18" s="22">
        <f t="shared" si="2"/>
        <v>471</v>
      </c>
      <c r="H18" s="24">
        <f t="shared" si="3"/>
        <v>24.191063174114</v>
      </c>
      <c r="I18" s="27">
        <v>2154</v>
      </c>
      <c r="J18" s="22">
        <f t="shared" si="4"/>
        <v>264</v>
      </c>
      <c r="K18" s="50">
        <v>212</v>
      </c>
      <c r="L18" s="32" t="s">
        <v>64</v>
      </c>
      <c r="M18" s="51">
        <v>22769</v>
      </c>
      <c r="N18" s="27">
        <v>27941</v>
      </c>
      <c r="O18" s="27">
        <v>27987</v>
      </c>
      <c r="P18" s="48">
        <f t="shared" si="13"/>
        <v>1.22917124160042</v>
      </c>
      <c r="Q18" s="27">
        <f t="shared" si="7"/>
        <v>46</v>
      </c>
      <c r="R18" s="48">
        <f t="shared" si="14"/>
        <v>0.00164632618732329</v>
      </c>
      <c r="S18" s="27">
        <v>24093</v>
      </c>
      <c r="T18" s="22">
        <f t="shared" si="9"/>
        <v>3894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2" customFormat="1" ht="24" customHeight="1" spans="1:256">
      <c r="A19" s="25">
        <v>10115</v>
      </c>
      <c r="B19" s="25" t="s">
        <v>65</v>
      </c>
      <c r="C19" s="26"/>
      <c r="D19" s="27">
        <v>0</v>
      </c>
      <c r="E19" s="27">
        <v>0</v>
      </c>
      <c r="F19" s="23"/>
      <c r="G19" s="22">
        <f t="shared" si="2"/>
        <v>0</v>
      </c>
      <c r="H19" s="24"/>
      <c r="I19" s="27">
        <v>0</v>
      </c>
      <c r="J19" s="22">
        <f t="shared" si="4"/>
        <v>0</v>
      </c>
      <c r="K19" s="50">
        <v>213</v>
      </c>
      <c r="L19" s="32" t="s">
        <v>66</v>
      </c>
      <c r="M19" s="51">
        <v>165408</v>
      </c>
      <c r="N19" s="27">
        <v>224469</v>
      </c>
      <c r="O19" s="27">
        <v>201405</v>
      </c>
      <c r="P19" s="48">
        <f t="shared" si="13"/>
        <v>1.21762550783517</v>
      </c>
      <c r="Q19" s="27">
        <f t="shared" si="7"/>
        <v>-23064</v>
      </c>
      <c r="R19" s="48">
        <f t="shared" si="14"/>
        <v>-0.102749154671692</v>
      </c>
      <c r="S19" s="27">
        <v>187011</v>
      </c>
      <c r="T19" s="22">
        <f t="shared" si="9"/>
        <v>14394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2" customFormat="1" ht="24" customHeight="1" spans="1:256">
      <c r="A20" s="25">
        <v>10116</v>
      </c>
      <c r="B20" s="25" t="s">
        <v>67</v>
      </c>
      <c r="C20" s="26"/>
      <c r="D20" s="27">
        <v>0</v>
      </c>
      <c r="E20" s="27">
        <v>0</v>
      </c>
      <c r="F20" s="23"/>
      <c r="G20" s="22">
        <f t="shared" si="2"/>
        <v>0</v>
      </c>
      <c r="H20" s="24"/>
      <c r="I20" s="27">
        <v>0</v>
      </c>
      <c r="J20" s="22">
        <f t="shared" si="4"/>
        <v>0</v>
      </c>
      <c r="K20" s="50">
        <v>214</v>
      </c>
      <c r="L20" s="32" t="s">
        <v>68</v>
      </c>
      <c r="M20" s="51">
        <v>27452</v>
      </c>
      <c r="N20" s="27">
        <v>166158</v>
      </c>
      <c r="O20" s="27">
        <v>27357</v>
      </c>
      <c r="P20" s="48">
        <f t="shared" si="13"/>
        <v>0.996539414250328</v>
      </c>
      <c r="Q20" s="27">
        <f t="shared" si="7"/>
        <v>-138801</v>
      </c>
      <c r="R20" s="48">
        <f t="shared" si="14"/>
        <v>-0.835355505001264</v>
      </c>
      <c r="S20" s="27">
        <v>24127</v>
      </c>
      <c r="T20" s="22">
        <f t="shared" si="9"/>
        <v>3230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="2" customFormat="1" ht="24" customHeight="1" spans="1:256">
      <c r="A21" s="25">
        <v>10117</v>
      </c>
      <c r="B21" s="25" t="s">
        <v>69</v>
      </c>
      <c r="C21" s="26"/>
      <c r="D21" s="27">
        <v>0</v>
      </c>
      <c r="E21" s="27">
        <v>0</v>
      </c>
      <c r="F21" s="23"/>
      <c r="G21" s="22">
        <f t="shared" si="2"/>
        <v>0</v>
      </c>
      <c r="H21" s="24"/>
      <c r="I21" s="27">
        <v>0</v>
      </c>
      <c r="J21" s="22">
        <f t="shared" si="4"/>
        <v>0</v>
      </c>
      <c r="K21" s="50">
        <v>215</v>
      </c>
      <c r="L21" s="32" t="s">
        <v>70</v>
      </c>
      <c r="M21" s="51">
        <v>0</v>
      </c>
      <c r="N21" s="27">
        <v>1814</v>
      </c>
      <c r="O21" s="27">
        <v>2110</v>
      </c>
      <c r="P21" s="48"/>
      <c r="Q21" s="27">
        <f t="shared" si="7"/>
        <v>296</v>
      </c>
      <c r="R21" s="48">
        <f t="shared" si="14"/>
        <v>0.163175303197354</v>
      </c>
      <c r="S21" s="27">
        <v>2110</v>
      </c>
      <c r="T21" s="22">
        <f t="shared" si="9"/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2" customFormat="1" ht="24" customHeight="1" spans="1:256">
      <c r="A22" s="25">
        <v>10118</v>
      </c>
      <c r="B22" s="25" t="s">
        <v>71</v>
      </c>
      <c r="C22" s="26">
        <v>3855</v>
      </c>
      <c r="D22" s="27">
        <v>2670</v>
      </c>
      <c r="E22" s="27">
        <v>1813</v>
      </c>
      <c r="F22" s="23">
        <f t="shared" ref="F22:F25" si="15">E22/C22</f>
        <v>0.47029831387808</v>
      </c>
      <c r="G22" s="22">
        <f t="shared" si="2"/>
        <v>-857</v>
      </c>
      <c r="H22" s="24">
        <f t="shared" ref="H22:H25" si="16">SUM(G22/D22)*100</f>
        <v>-32.0973782771536</v>
      </c>
      <c r="I22" s="27">
        <v>1161</v>
      </c>
      <c r="J22" s="22">
        <f t="shared" si="4"/>
        <v>652</v>
      </c>
      <c r="K22" s="50">
        <v>216</v>
      </c>
      <c r="L22" s="32" t="s">
        <v>72</v>
      </c>
      <c r="M22" s="51">
        <v>1368</v>
      </c>
      <c r="N22" s="27">
        <v>2158</v>
      </c>
      <c r="O22" s="27">
        <v>3096</v>
      </c>
      <c r="P22" s="48">
        <f t="shared" ref="P22:P32" si="17">O22/M22</f>
        <v>2.26315789473684</v>
      </c>
      <c r="Q22" s="27">
        <f t="shared" si="7"/>
        <v>938</v>
      </c>
      <c r="R22" s="48">
        <f t="shared" si="14"/>
        <v>0.43466172381835</v>
      </c>
      <c r="S22" s="27">
        <v>2926</v>
      </c>
      <c r="T22" s="22">
        <f t="shared" si="9"/>
        <v>170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="2" customFormat="1" ht="24" customHeight="1" spans="1:256">
      <c r="A23" s="25">
        <v>10119</v>
      </c>
      <c r="B23" s="25" t="s">
        <v>73</v>
      </c>
      <c r="C23" s="26">
        <v>4559</v>
      </c>
      <c r="D23" s="27">
        <v>2664</v>
      </c>
      <c r="E23" s="27">
        <v>2221</v>
      </c>
      <c r="F23" s="23">
        <f t="shared" si="15"/>
        <v>0.487168238648827</v>
      </c>
      <c r="G23" s="22">
        <f t="shared" si="2"/>
        <v>-443</v>
      </c>
      <c r="H23" s="24">
        <f t="shared" si="16"/>
        <v>-16.6291291291291</v>
      </c>
      <c r="I23" s="27">
        <v>1881</v>
      </c>
      <c r="J23" s="22">
        <f t="shared" si="4"/>
        <v>340</v>
      </c>
      <c r="K23" s="50">
        <v>217</v>
      </c>
      <c r="L23" s="32" t="s">
        <v>74</v>
      </c>
      <c r="M23" s="51">
        <v>0</v>
      </c>
      <c r="N23" s="27">
        <v>44</v>
      </c>
      <c r="O23" s="27">
        <v>1</v>
      </c>
      <c r="P23" s="48"/>
      <c r="Q23" s="27">
        <f t="shared" si="7"/>
        <v>-43</v>
      </c>
      <c r="R23" s="48"/>
      <c r="S23" s="27">
        <v>0</v>
      </c>
      <c r="T23" s="22">
        <f t="shared" si="9"/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="2" customFormat="1" ht="24" customHeight="1" spans="1:256">
      <c r="A24" s="25">
        <v>10120</v>
      </c>
      <c r="B24" s="25" t="s">
        <v>75</v>
      </c>
      <c r="C24" s="26"/>
      <c r="D24" s="27">
        <v>0</v>
      </c>
      <c r="E24" s="27">
        <v>0</v>
      </c>
      <c r="F24" s="23"/>
      <c r="G24" s="22">
        <f t="shared" si="2"/>
        <v>0</v>
      </c>
      <c r="H24" s="24"/>
      <c r="I24" s="27">
        <v>0</v>
      </c>
      <c r="J24" s="22">
        <f t="shared" si="4"/>
        <v>0</v>
      </c>
      <c r="K24" s="50">
        <v>219</v>
      </c>
      <c r="L24" s="32" t="s">
        <v>76</v>
      </c>
      <c r="M24" s="51">
        <v>0</v>
      </c>
      <c r="N24" s="27">
        <v>0</v>
      </c>
      <c r="O24" s="27">
        <v>0</v>
      </c>
      <c r="P24" s="48"/>
      <c r="Q24" s="27">
        <f t="shared" si="7"/>
        <v>0</v>
      </c>
      <c r="R24" s="48"/>
      <c r="S24" s="27">
        <v>0</v>
      </c>
      <c r="T24" s="22">
        <f t="shared" si="9"/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="2" customFormat="1" ht="24" customHeight="1" spans="1:256">
      <c r="A25" s="25">
        <v>10121</v>
      </c>
      <c r="B25" s="25" t="s">
        <v>77</v>
      </c>
      <c r="C25" s="26">
        <v>730</v>
      </c>
      <c r="D25" s="27">
        <v>557</v>
      </c>
      <c r="E25" s="27">
        <v>377</v>
      </c>
      <c r="F25" s="23">
        <f t="shared" si="15"/>
        <v>0.516438356164384</v>
      </c>
      <c r="G25" s="22">
        <f t="shared" si="2"/>
        <v>-180</v>
      </c>
      <c r="H25" s="24">
        <f t="shared" si="16"/>
        <v>-32.3159784560144</v>
      </c>
      <c r="I25" s="27">
        <v>228</v>
      </c>
      <c r="J25" s="22">
        <f t="shared" si="4"/>
        <v>149</v>
      </c>
      <c r="K25" s="50">
        <v>220</v>
      </c>
      <c r="L25" s="32" t="s">
        <v>78</v>
      </c>
      <c r="M25" s="51">
        <v>4830</v>
      </c>
      <c r="N25" s="27">
        <v>4601</v>
      </c>
      <c r="O25" s="27">
        <v>5018</v>
      </c>
      <c r="P25" s="48">
        <f t="shared" si="17"/>
        <v>1.03892339544513</v>
      </c>
      <c r="Q25" s="27">
        <f t="shared" si="7"/>
        <v>417</v>
      </c>
      <c r="R25" s="48">
        <f t="shared" ref="R25:R30" si="18">Q25/N25</f>
        <v>0.0906324712019126</v>
      </c>
      <c r="S25" s="27">
        <v>4462</v>
      </c>
      <c r="T25" s="22">
        <f t="shared" si="9"/>
        <v>556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="2" customFormat="1" ht="24" customHeight="1" spans="1:256">
      <c r="A26" s="25">
        <v>10199</v>
      </c>
      <c r="B26" s="25" t="s">
        <v>79</v>
      </c>
      <c r="C26" s="22"/>
      <c r="D26" s="22"/>
      <c r="E26" s="22"/>
      <c r="F26" s="23"/>
      <c r="G26" s="22">
        <f t="shared" si="2"/>
        <v>0</v>
      </c>
      <c r="H26" s="24"/>
      <c r="I26" s="22">
        <v>0</v>
      </c>
      <c r="J26" s="22">
        <f t="shared" si="4"/>
        <v>0</v>
      </c>
      <c r="K26" s="50">
        <v>221</v>
      </c>
      <c r="L26" s="32" t="s">
        <v>80</v>
      </c>
      <c r="M26" s="51">
        <v>44782</v>
      </c>
      <c r="N26" s="27">
        <v>30943</v>
      </c>
      <c r="O26" s="27">
        <v>51051</v>
      </c>
      <c r="P26" s="48">
        <f t="shared" si="17"/>
        <v>1.13998928140771</v>
      </c>
      <c r="Q26" s="27">
        <f t="shared" si="7"/>
        <v>20108</v>
      </c>
      <c r="R26" s="48">
        <f t="shared" si="18"/>
        <v>0.649840028439389</v>
      </c>
      <c r="S26" s="27">
        <v>44290</v>
      </c>
      <c r="T26" s="22">
        <f t="shared" si="9"/>
        <v>6761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="2" customFormat="1" ht="24" customHeight="1" spans="1:256">
      <c r="A27" s="29" t="s">
        <v>81</v>
      </c>
      <c r="B27" s="30"/>
      <c r="C27" s="22">
        <f>C28+C29+C30+C32+C33+C34+C35+C31</f>
        <v>57850</v>
      </c>
      <c r="D27" s="22">
        <f t="shared" ref="D27:I27" si="19">D28+D29+D30+D32+D33+D34+D35+D31</f>
        <v>43560</v>
      </c>
      <c r="E27" s="22">
        <f t="shared" si="19"/>
        <v>53690</v>
      </c>
      <c r="F27" s="23">
        <f t="shared" ref="F27:F30" si="20">E27/C27</f>
        <v>0.928089887640449</v>
      </c>
      <c r="G27" s="22">
        <f t="shared" si="2"/>
        <v>10130</v>
      </c>
      <c r="H27" s="24">
        <f t="shared" ref="H27:H30" si="21">SUM(G27/D27)*100</f>
        <v>23.2552800734619</v>
      </c>
      <c r="I27" s="22">
        <f t="shared" si="19"/>
        <v>43917</v>
      </c>
      <c r="J27" s="22">
        <f t="shared" si="4"/>
        <v>9773</v>
      </c>
      <c r="K27" s="50">
        <v>222</v>
      </c>
      <c r="L27" s="32" t="s">
        <v>82</v>
      </c>
      <c r="M27" s="27">
        <v>546</v>
      </c>
      <c r="N27" s="27">
        <v>5224</v>
      </c>
      <c r="O27" s="27">
        <v>652</v>
      </c>
      <c r="P27" s="48">
        <f t="shared" si="17"/>
        <v>1.19413919413919</v>
      </c>
      <c r="Q27" s="27">
        <f t="shared" si="7"/>
        <v>-4572</v>
      </c>
      <c r="R27" s="48">
        <f t="shared" si="18"/>
        <v>-0.875191424196018</v>
      </c>
      <c r="S27" s="27">
        <v>640</v>
      </c>
      <c r="T27" s="22">
        <f t="shared" si="9"/>
        <v>12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="2" customFormat="1" ht="24" customHeight="1" spans="1:256">
      <c r="A28" s="25">
        <v>10302</v>
      </c>
      <c r="B28" s="25" t="s">
        <v>83</v>
      </c>
      <c r="C28" s="26">
        <v>10181</v>
      </c>
      <c r="D28" s="22">
        <v>6929</v>
      </c>
      <c r="E28" s="22">
        <v>12156</v>
      </c>
      <c r="F28" s="23">
        <f t="shared" si="20"/>
        <v>1.19398880267164</v>
      </c>
      <c r="G28" s="22">
        <f t="shared" si="2"/>
        <v>5227</v>
      </c>
      <c r="H28" s="24">
        <f t="shared" si="21"/>
        <v>75.4365709337567</v>
      </c>
      <c r="I28" s="22">
        <v>8775</v>
      </c>
      <c r="J28" s="22">
        <f t="shared" si="4"/>
        <v>3381</v>
      </c>
      <c r="K28" s="50">
        <v>224</v>
      </c>
      <c r="L28" s="32" t="s">
        <v>84</v>
      </c>
      <c r="M28" s="27">
        <v>6477</v>
      </c>
      <c r="N28" s="27">
        <v>7120</v>
      </c>
      <c r="O28" s="27">
        <v>5783</v>
      </c>
      <c r="P28" s="48">
        <f t="shared" si="17"/>
        <v>0.892851628840513</v>
      </c>
      <c r="Q28" s="27">
        <f t="shared" si="7"/>
        <v>-1337</v>
      </c>
      <c r="R28" s="48">
        <f t="shared" si="18"/>
        <v>-0.187780898876405</v>
      </c>
      <c r="S28" s="27">
        <v>5031</v>
      </c>
      <c r="T28" s="22">
        <f t="shared" si="9"/>
        <v>752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="2" customFormat="1" ht="31" customHeight="1" spans="1:256">
      <c r="A29" s="25">
        <v>10304</v>
      </c>
      <c r="B29" s="31" t="s">
        <v>85</v>
      </c>
      <c r="C29" s="26">
        <v>9443</v>
      </c>
      <c r="D29" s="22">
        <v>5294</v>
      </c>
      <c r="E29" s="22">
        <v>3892</v>
      </c>
      <c r="F29" s="23">
        <f t="shared" si="20"/>
        <v>0.412157153446998</v>
      </c>
      <c r="G29" s="22">
        <f t="shared" si="2"/>
        <v>-1402</v>
      </c>
      <c r="H29" s="24">
        <f t="shared" si="21"/>
        <v>-26.4828107291273</v>
      </c>
      <c r="I29" s="22">
        <v>3114</v>
      </c>
      <c r="J29" s="22">
        <f t="shared" si="4"/>
        <v>778</v>
      </c>
      <c r="K29" s="50">
        <v>229</v>
      </c>
      <c r="L29" s="32" t="s">
        <v>86</v>
      </c>
      <c r="M29" s="53">
        <v>15800</v>
      </c>
      <c r="N29" s="27">
        <v>14037</v>
      </c>
      <c r="O29" s="27">
        <v>9319</v>
      </c>
      <c r="P29" s="48">
        <f t="shared" si="17"/>
        <v>0.589810126582278</v>
      </c>
      <c r="Q29" s="27">
        <f t="shared" si="7"/>
        <v>-4718</v>
      </c>
      <c r="R29" s="48">
        <f t="shared" si="18"/>
        <v>-0.336111704780224</v>
      </c>
      <c r="S29" s="27">
        <v>7988</v>
      </c>
      <c r="T29" s="22">
        <f t="shared" si="9"/>
        <v>1331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2" customFormat="1" ht="24" customHeight="1" spans="1:256">
      <c r="A30" s="25">
        <v>10305</v>
      </c>
      <c r="B30" s="31" t="s">
        <v>87</v>
      </c>
      <c r="C30" s="26">
        <v>10516</v>
      </c>
      <c r="D30" s="27">
        <v>11978</v>
      </c>
      <c r="E30" s="27">
        <v>6599</v>
      </c>
      <c r="F30" s="23">
        <f t="shared" si="20"/>
        <v>0.627519969570179</v>
      </c>
      <c r="G30" s="22">
        <f t="shared" si="2"/>
        <v>-5379</v>
      </c>
      <c r="H30" s="24">
        <f t="shared" si="21"/>
        <v>-44.9073301051929</v>
      </c>
      <c r="I30" s="27">
        <v>5869</v>
      </c>
      <c r="J30" s="22">
        <f t="shared" si="4"/>
        <v>730</v>
      </c>
      <c r="K30" s="50">
        <v>232</v>
      </c>
      <c r="L30" s="32" t="s">
        <v>88</v>
      </c>
      <c r="M30" s="27">
        <v>28229</v>
      </c>
      <c r="N30" s="27">
        <v>33014</v>
      </c>
      <c r="O30" s="27">
        <v>35489</v>
      </c>
      <c r="P30" s="48">
        <f t="shared" si="17"/>
        <v>1.25718233022778</v>
      </c>
      <c r="Q30" s="27">
        <f t="shared" si="7"/>
        <v>2475</v>
      </c>
      <c r="R30" s="48">
        <f t="shared" si="18"/>
        <v>0.0749681953110801</v>
      </c>
      <c r="S30" s="27">
        <v>20583</v>
      </c>
      <c r="T30" s="22">
        <f t="shared" si="9"/>
        <v>14906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2" customFormat="1" ht="30" customHeight="1" spans="1:256">
      <c r="A31" s="25">
        <v>10306</v>
      </c>
      <c r="B31" s="32" t="s">
        <v>89</v>
      </c>
      <c r="C31" s="26">
        <v>0</v>
      </c>
      <c r="D31" s="27">
        <v>0</v>
      </c>
      <c r="E31" s="27">
        <v>0</v>
      </c>
      <c r="F31" s="23"/>
      <c r="G31" s="22">
        <f t="shared" si="2"/>
        <v>0</v>
      </c>
      <c r="H31" s="24"/>
      <c r="I31" s="27">
        <v>0</v>
      </c>
      <c r="J31" s="22">
        <f t="shared" si="4"/>
        <v>0</v>
      </c>
      <c r="K31" s="50">
        <v>233</v>
      </c>
      <c r="L31" s="32" t="s">
        <v>90</v>
      </c>
      <c r="M31" s="27">
        <v>58080</v>
      </c>
      <c r="N31" s="27">
        <v>252</v>
      </c>
      <c r="O31" s="27">
        <v>159</v>
      </c>
      <c r="P31" s="48">
        <f t="shared" si="17"/>
        <v>0.00273760330578512</v>
      </c>
      <c r="Q31" s="27">
        <f t="shared" si="7"/>
        <v>-93</v>
      </c>
      <c r="R31" s="48"/>
      <c r="S31" s="27">
        <v>135</v>
      </c>
      <c r="T31" s="22">
        <f t="shared" si="9"/>
        <v>24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="2" customFormat="1" ht="31" customHeight="1" spans="1:256">
      <c r="A32" s="25">
        <v>10307</v>
      </c>
      <c r="B32" s="32" t="s">
        <v>91</v>
      </c>
      <c r="C32" s="26">
        <v>17387</v>
      </c>
      <c r="D32" s="27">
        <v>8185</v>
      </c>
      <c r="E32" s="27">
        <v>19154</v>
      </c>
      <c r="F32" s="23">
        <f t="shared" ref="F32:F35" si="22">E32/C32</f>
        <v>1.10162765284408</v>
      </c>
      <c r="G32" s="22">
        <f t="shared" si="2"/>
        <v>10969</v>
      </c>
      <c r="H32" s="24">
        <f t="shared" ref="H32:H35" si="23">SUM(G32/D32)*100</f>
        <v>134.013439218082</v>
      </c>
      <c r="I32" s="27">
        <v>15309</v>
      </c>
      <c r="J32" s="22">
        <f t="shared" si="4"/>
        <v>3845</v>
      </c>
      <c r="K32" s="50"/>
      <c r="L32" s="32" t="s">
        <v>92</v>
      </c>
      <c r="M32" s="27">
        <v>315</v>
      </c>
      <c r="N32" s="54"/>
      <c r="O32" s="54"/>
      <c r="P32" s="48">
        <f t="shared" si="17"/>
        <v>0</v>
      </c>
      <c r="Q32" s="27">
        <f t="shared" si="7"/>
        <v>0</v>
      </c>
      <c r="R32" s="48"/>
      <c r="S32" s="54"/>
      <c r="T32" s="22">
        <f t="shared" si="9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="2" customFormat="1" ht="31" customHeight="1" spans="1:256">
      <c r="A33" s="25">
        <v>10308</v>
      </c>
      <c r="B33" s="32" t="s">
        <v>93</v>
      </c>
      <c r="C33" s="26">
        <v>1000</v>
      </c>
      <c r="D33" s="27">
        <v>0</v>
      </c>
      <c r="E33" s="27">
        <v>2392</v>
      </c>
      <c r="F33" s="23">
        <f t="shared" si="22"/>
        <v>2.392</v>
      </c>
      <c r="G33" s="22">
        <f t="shared" si="2"/>
        <v>2392</v>
      </c>
      <c r="H33" s="24"/>
      <c r="I33" s="27">
        <v>1623</v>
      </c>
      <c r="J33" s="22">
        <f t="shared" si="4"/>
        <v>769</v>
      </c>
      <c r="K33" s="52"/>
      <c r="L33" s="32"/>
      <c r="M33" s="55"/>
      <c r="N33" s="27"/>
      <c r="O33" s="27"/>
      <c r="P33" s="48"/>
      <c r="Q33" s="27"/>
      <c r="R33" s="75"/>
      <c r="S33" s="27"/>
      <c r="T33" s="22">
        <f t="shared" si="9"/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="2" customFormat="1" ht="31" customHeight="1" spans="1:256">
      <c r="A34" s="25">
        <v>10309</v>
      </c>
      <c r="B34" s="32" t="s">
        <v>94</v>
      </c>
      <c r="C34" s="26">
        <v>9000</v>
      </c>
      <c r="D34" s="27">
        <v>10715</v>
      </c>
      <c r="E34" s="27">
        <v>8146</v>
      </c>
      <c r="F34" s="23">
        <f t="shared" si="22"/>
        <v>0.905111111111111</v>
      </c>
      <c r="G34" s="22">
        <f t="shared" si="2"/>
        <v>-2569</v>
      </c>
      <c r="H34" s="24">
        <f t="shared" si="23"/>
        <v>-23.9757349510033</v>
      </c>
      <c r="I34" s="27">
        <v>7906</v>
      </c>
      <c r="J34" s="22">
        <f t="shared" si="4"/>
        <v>240</v>
      </c>
      <c r="K34" s="50"/>
      <c r="L34" s="56"/>
      <c r="M34" s="54"/>
      <c r="N34" s="54"/>
      <c r="O34" s="54"/>
      <c r="P34" s="48"/>
      <c r="Q34" s="54"/>
      <c r="R34" s="75"/>
      <c r="S34" s="54"/>
      <c r="T34" s="22">
        <f t="shared" si="9"/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="2" customFormat="1" ht="31" customHeight="1" spans="1:256">
      <c r="A35" s="25">
        <v>10399</v>
      </c>
      <c r="B35" s="32" t="s">
        <v>95</v>
      </c>
      <c r="C35" s="26">
        <v>323</v>
      </c>
      <c r="D35" s="27">
        <v>459</v>
      </c>
      <c r="E35" s="27">
        <v>1351</v>
      </c>
      <c r="F35" s="23">
        <f t="shared" si="22"/>
        <v>4.18266253869969</v>
      </c>
      <c r="G35" s="22">
        <f t="shared" si="2"/>
        <v>892</v>
      </c>
      <c r="H35" s="24">
        <f t="shared" si="23"/>
        <v>194.335511982571</v>
      </c>
      <c r="I35" s="27">
        <v>1321</v>
      </c>
      <c r="J35" s="22">
        <f t="shared" si="4"/>
        <v>30</v>
      </c>
      <c r="K35" s="50"/>
      <c r="L35" s="32"/>
      <c r="M35" s="55"/>
      <c r="N35" s="27"/>
      <c r="O35" s="27"/>
      <c r="P35" s="48"/>
      <c r="Q35" s="27"/>
      <c r="R35" s="75"/>
      <c r="S35" s="27"/>
      <c r="T35" s="22">
        <f t="shared" si="9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="2" customFormat="1" ht="18" customHeight="1" spans="1:256">
      <c r="A36" s="33"/>
      <c r="B36" s="33"/>
      <c r="C36" s="22"/>
      <c r="D36" s="34"/>
      <c r="E36" s="27"/>
      <c r="F36" s="23"/>
      <c r="G36" s="22">
        <f t="shared" si="2"/>
        <v>0</v>
      </c>
      <c r="H36" s="24"/>
      <c r="I36" s="27"/>
      <c r="J36" s="22">
        <f t="shared" si="4"/>
        <v>0</v>
      </c>
      <c r="K36" s="50"/>
      <c r="L36" s="31"/>
      <c r="M36" s="57"/>
      <c r="N36" s="57"/>
      <c r="O36" s="57"/>
      <c r="P36" s="48"/>
      <c r="Q36" s="27"/>
      <c r="R36" s="75"/>
      <c r="S36" s="57"/>
      <c r="T36" s="22">
        <f t="shared" si="9"/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="2" customFormat="1" ht="27" customHeight="1" spans="1:256">
      <c r="A37" s="35" t="s">
        <v>96</v>
      </c>
      <c r="B37" s="36"/>
      <c r="C37" s="22">
        <v>66498</v>
      </c>
      <c r="D37" s="27">
        <v>16858</v>
      </c>
      <c r="E37" s="27">
        <v>36791</v>
      </c>
      <c r="F37" s="23">
        <f>E37/C37</f>
        <v>0.553264759842401</v>
      </c>
      <c r="G37" s="22">
        <f t="shared" si="2"/>
        <v>19933</v>
      </c>
      <c r="H37" s="24">
        <f t="shared" ref="H37:H45" si="24">SUM(G37/D37)*100</f>
        <v>118.240597935698</v>
      </c>
      <c r="I37" s="27">
        <v>31963</v>
      </c>
      <c r="J37" s="22">
        <f t="shared" si="4"/>
        <v>4828</v>
      </c>
      <c r="K37" s="50"/>
      <c r="L37" s="58" t="s">
        <v>97</v>
      </c>
      <c r="M37" s="27">
        <v>144115</v>
      </c>
      <c r="N37" s="57">
        <v>109524</v>
      </c>
      <c r="O37" s="57">
        <v>100668</v>
      </c>
      <c r="P37" s="48">
        <f>O37/M37</f>
        <v>0.698525483121119</v>
      </c>
      <c r="Q37" s="27">
        <f>O37-N37</f>
        <v>-8856</v>
      </c>
      <c r="R37" s="48">
        <f>Q37/N37</f>
        <v>-0.0808589898104525</v>
      </c>
      <c r="S37" s="57">
        <v>82563</v>
      </c>
      <c r="T37" s="22">
        <f t="shared" si="9"/>
        <v>18105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="2" customFormat="1" ht="13" hidden="1" customHeight="1" spans="1:256">
      <c r="A38" s="37" t="s">
        <v>98</v>
      </c>
      <c r="B38" s="37"/>
      <c r="C38" s="38">
        <f>SUM(C39:C42)</f>
        <v>79457</v>
      </c>
      <c r="D38" s="38">
        <f t="shared" ref="D38:I38" si="25">SUM(D39:D42)</f>
        <v>16218</v>
      </c>
      <c r="E38" s="38">
        <f t="shared" si="25"/>
        <v>11083</v>
      </c>
      <c r="F38" s="39">
        <f t="shared" ref="F38:F45" si="26">SUM(E38/C38)*100</f>
        <v>13.9484249342412</v>
      </c>
      <c r="G38" s="40">
        <f t="shared" si="2"/>
        <v>-5135</v>
      </c>
      <c r="H38" s="41">
        <f t="shared" si="24"/>
        <v>-31.6623504747811</v>
      </c>
      <c r="I38" s="59">
        <f t="shared" si="25"/>
        <v>10177</v>
      </c>
      <c r="J38" s="60">
        <f t="shared" ref="J38:J45" si="27">SUM(E38-I38)</f>
        <v>906</v>
      </c>
      <c r="K38" s="60"/>
      <c r="L38" s="37"/>
      <c r="M38" s="61"/>
      <c r="N38" s="61"/>
      <c r="O38" s="61"/>
      <c r="P38" s="62"/>
      <c r="Q38" s="76"/>
      <c r="R38" s="62"/>
      <c r="S38" s="61"/>
      <c r="T38" s="22">
        <f t="shared" si="9"/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="2" customFormat="1" ht="16" hidden="1" customHeight="1" spans="1:256">
      <c r="A39" s="37" t="s">
        <v>99</v>
      </c>
      <c r="B39" s="37"/>
      <c r="C39" s="42">
        <v>51920</v>
      </c>
      <c r="D39" s="43">
        <v>9648</v>
      </c>
      <c r="E39" s="43">
        <v>5745</v>
      </c>
      <c r="F39" s="39">
        <f t="shared" si="26"/>
        <v>11.0651001540832</v>
      </c>
      <c r="G39" s="40">
        <f t="shared" si="2"/>
        <v>-3903</v>
      </c>
      <c r="H39" s="41">
        <f t="shared" si="24"/>
        <v>-40.4539800995025</v>
      </c>
      <c r="I39" s="63">
        <v>5089</v>
      </c>
      <c r="J39" s="60">
        <f t="shared" si="27"/>
        <v>656</v>
      </c>
      <c r="K39" s="60"/>
      <c r="L39" s="64"/>
      <c r="M39" s="65"/>
      <c r="N39" s="66"/>
      <c r="O39" s="66"/>
      <c r="P39" s="62"/>
      <c r="Q39" s="76"/>
      <c r="R39" s="62"/>
      <c r="S39" s="66"/>
      <c r="T39" s="22">
        <f t="shared" si="9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="2" customFormat="1" ht="16" hidden="1" customHeight="1" spans="1:256">
      <c r="A40" s="37" t="s">
        <v>100</v>
      </c>
      <c r="B40" s="37"/>
      <c r="C40" s="42">
        <v>12</v>
      </c>
      <c r="D40" s="43">
        <v>4</v>
      </c>
      <c r="E40" s="43">
        <v>7</v>
      </c>
      <c r="F40" s="39">
        <f t="shared" si="26"/>
        <v>58.3333333333333</v>
      </c>
      <c r="G40" s="40">
        <f t="shared" si="2"/>
        <v>3</v>
      </c>
      <c r="H40" s="41">
        <f t="shared" si="24"/>
        <v>75</v>
      </c>
      <c r="I40" s="63">
        <v>7</v>
      </c>
      <c r="J40" s="60">
        <f t="shared" si="27"/>
        <v>0</v>
      </c>
      <c r="K40" s="60"/>
      <c r="L40" s="67"/>
      <c r="M40" s="68"/>
      <c r="N40" s="68"/>
      <c r="O40" s="68"/>
      <c r="P40" s="69"/>
      <c r="Q40" s="76"/>
      <c r="R40" s="69"/>
      <c r="S40" s="68"/>
      <c r="T40" s="22">
        <f t="shared" si="9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="2" customFormat="1" ht="16" hidden="1" customHeight="1" spans="1:256">
      <c r="A41" s="44" t="s">
        <v>101</v>
      </c>
      <c r="B41" s="44"/>
      <c r="C41" s="42">
        <v>14805</v>
      </c>
      <c r="D41" s="43">
        <v>4479</v>
      </c>
      <c r="E41" s="43">
        <v>3760</v>
      </c>
      <c r="F41" s="39">
        <f t="shared" si="26"/>
        <v>25.3968253968254</v>
      </c>
      <c r="G41" s="40">
        <f t="shared" si="2"/>
        <v>-719</v>
      </c>
      <c r="H41" s="41">
        <f t="shared" si="24"/>
        <v>-16.0526903326635</v>
      </c>
      <c r="I41" s="63">
        <v>3744</v>
      </c>
      <c r="J41" s="60">
        <f t="shared" si="27"/>
        <v>16</v>
      </c>
      <c r="K41" s="60"/>
      <c r="L41" s="67"/>
      <c r="M41" s="68"/>
      <c r="N41" s="68"/>
      <c r="O41" s="68"/>
      <c r="P41" s="69"/>
      <c r="Q41" s="76"/>
      <c r="R41" s="69"/>
      <c r="S41" s="68"/>
      <c r="T41" s="22">
        <f t="shared" si="9"/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="2" customFormat="1" ht="16" hidden="1" customHeight="1" spans="1:256">
      <c r="A42" s="45" t="s">
        <v>102</v>
      </c>
      <c r="B42" s="45"/>
      <c r="C42" s="42">
        <v>12720</v>
      </c>
      <c r="D42" s="43">
        <v>2087</v>
      </c>
      <c r="E42" s="43">
        <v>1571</v>
      </c>
      <c r="F42" s="39">
        <f t="shared" si="26"/>
        <v>12.3506289308176</v>
      </c>
      <c r="G42" s="40">
        <f t="shared" si="2"/>
        <v>-516</v>
      </c>
      <c r="H42" s="41">
        <f t="shared" si="24"/>
        <v>-24.7244849065644</v>
      </c>
      <c r="I42" s="63">
        <v>1337</v>
      </c>
      <c r="J42" s="60">
        <f t="shared" si="27"/>
        <v>234</v>
      </c>
      <c r="K42" s="60"/>
      <c r="L42" s="67"/>
      <c r="M42" s="68"/>
      <c r="N42" s="68"/>
      <c r="O42" s="68"/>
      <c r="P42" s="69"/>
      <c r="Q42" s="76"/>
      <c r="R42" s="69"/>
      <c r="S42" s="68"/>
      <c r="T42" s="22">
        <f t="shared" si="9"/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="2" customFormat="1" ht="16" hidden="1" customHeight="1" spans="1:256">
      <c r="A43" s="45" t="s">
        <v>103</v>
      </c>
      <c r="B43" s="45"/>
      <c r="C43" s="43">
        <f>SUM(C14*1.5)</f>
        <v>3564</v>
      </c>
      <c r="D43" s="43">
        <f>SUM(D39,D8)</f>
        <v>81563</v>
      </c>
      <c r="E43" s="43">
        <f>SUM(E39,E9)</f>
        <v>34552</v>
      </c>
      <c r="F43" s="39">
        <f t="shared" si="26"/>
        <v>969.472502805836</v>
      </c>
      <c r="G43" s="40">
        <f t="shared" si="2"/>
        <v>-47011</v>
      </c>
      <c r="H43" s="41">
        <f t="shared" si="24"/>
        <v>-57.6376543285558</v>
      </c>
      <c r="I43" s="63">
        <f>SUM(I39,I9)</f>
        <v>30558</v>
      </c>
      <c r="J43" s="60">
        <f t="shared" si="27"/>
        <v>3994</v>
      </c>
      <c r="K43" s="60"/>
      <c r="L43" s="61"/>
      <c r="M43" s="68"/>
      <c r="N43" s="68"/>
      <c r="O43" s="68"/>
      <c r="P43" s="69"/>
      <c r="Q43" s="76"/>
      <c r="R43" s="69"/>
      <c r="S43" s="68"/>
      <c r="T43" s="22">
        <f t="shared" si="9"/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="2" customFormat="1" ht="16" hidden="1" customHeight="1" spans="1:256">
      <c r="A44" s="45" t="s">
        <v>104</v>
      </c>
      <c r="B44" s="45"/>
      <c r="C44" s="43" t="e">
        <f>SUM(C40,#REF!)</f>
        <v>#REF!</v>
      </c>
      <c r="D44" s="43">
        <f t="shared" ref="D44:I44" si="28">SUM(D11+D41)</f>
        <v>7829</v>
      </c>
      <c r="E44" s="43">
        <f t="shared" si="28"/>
        <v>6729</v>
      </c>
      <c r="F44" s="39" t="e">
        <f t="shared" si="26"/>
        <v>#REF!</v>
      </c>
      <c r="G44" s="40">
        <f t="shared" si="2"/>
        <v>-1100</v>
      </c>
      <c r="H44" s="41">
        <f t="shared" si="24"/>
        <v>-14.0503257120961</v>
      </c>
      <c r="I44" s="63">
        <f t="shared" si="28"/>
        <v>6213</v>
      </c>
      <c r="J44" s="60">
        <f t="shared" si="27"/>
        <v>516</v>
      </c>
      <c r="K44" s="60"/>
      <c r="L44" s="61"/>
      <c r="M44" s="61"/>
      <c r="N44" s="61"/>
      <c r="O44" s="61"/>
      <c r="P44" s="70"/>
      <c r="Q44" s="77"/>
      <c r="R44" s="70"/>
      <c r="S44" s="61"/>
      <c r="T44" s="22">
        <f t="shared" si="9"/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="2" customFormat="1" ht="16" hidden="1" customHeight="1" spans="1:256">
      <c r="A45" s="45" t="s">
        <v>105</v>
      </c>
      <c r="B45" s="45"/>
      <c r="C45" s="43">
        <f>SUM(C12+C42)</f>
        <v>42142</v>
      </c>
      <c r="D45" s="43">
        <f t="shared" ref="D45:I45" si="29">D13+D42</f>
        <v>4582</v>
      </c>
      <c r="E45" s="43">
        <f t="shared" si="29"/>
        <v>3806</v>
      </c>
      <c r="F45" s="39">
        <f t="shared" si="26"/>
        <v>9.03137012956196</v>
      </c>
      <c r="G45" s="40">
        <f t="shared" si="2"/>
        <v>-776</v>
      </c>
      <c r="H45" s="41">
        <f t="shared" si="24"/>
        <v>-16.9358358795286</v>
      </c>
      <c r="I45" s="63">
        <f t="shared" si="29"/>
        <v>3157</v>
      </c>
      <c r="J45" s="60">
        <f t="shared" si="27"/>
        <v>649</v>
      </c>
      <c r="K45" s="60"/>
      <c r="L45" s="61"/>
      <c r="M45" s="61"/>
      <c r="N45" s="61"/>
      <c r="O45" s="61"/>
      <c r="P45" s="70"/>
      <c r="Q45" s="77"/>
      <c r="R45" s="70"/>
      <c r="S45" s="61"/>
      <c r="T45" s="22">
        <f t="shared" si="9"/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="1" customFormat="1" ht="22" customHeight="1" spans="6:18">
      <c r="F46" s="3"/>
      <c r="G46" s="4"/>
      <c r="H46" s="5"/>
      <c r="I46" s="5"/>
      <c r="J46" s="3"/>
      <c r="K46" s="3"/>
      <c r="L46" s="1" t="s">
        <v>106</v>
      </c>
      <c r="N46" s="1">
        <f>N12+N13+N14+N15+N16+N17+N18+N19+N20+N22+N25+N26</f>
        <v>961954</v>
      </c>
      <c r="O46" s="2">
        <f>O12+O13+O14+O15+O16+O17+O19+O20+O22+O25+O26+O27+O18</f>
        <v>857368</v>
      </c>
      <c r="P46" s="3">
        <f>O46/O7</f>
        <v>0.736600189182897</v>
      </c>
      <c r="Q46" s="6"/>
      <c r="R46" s="3"/>
    </row>
    <row r="47" s="1" customFormat="1" spans="6:18">
      <c r="F47" s="3"/>
      <c r="G47" s="4"/>
      <c r="H47" s="5"/>
      <c r="I47" s="5"/>
      <c r="J47" s="3"/>
      <c r="K47" s="3"/>
      <c r="N47" s="1">
        <f>N46/N7</f>
        <v>0.752337676557539</v>
      </c>
      <c r="P47" s="3"/>
      <c r="Q47" s="6"/>
      <c r="R47" s="3"/>
    </row>
    <row r="48" s="1" customFormat="1" spans="6:18">
      <c r="F48" s="3"/>
      <c r="G48" s="4"/>
      <c r="H48" s="5"/>
      <c r="I48" s="5"/>
      <c r="J48" s="3"/>
      <c r="K48" s="3"/>
      <c r="P48" s="3"/>
      <c r="Q48" s="6"/>
      <c r="R48" s="3"/>
    </row>
    <row r="49" s="1" customFormat="1" spans="6:18">
      <c r="F49" s="3"/>
      <c r="G49" s="4"/>
      <c r="H49" s="5"/>
      <c r="I49" s="5"/>
      <c r="J49" s="3"/>
      <c r="K49" s="3"/>
      <c r="P49" s="3"/>
      <c r="Q49" s="6"/>
      <c r="R49" s="3"/>
    </row>
    <row r="50" s="1" customFormat="1" spans="6:18">
      <c r="F50" s="3"/>
      <c r="G50" s="4"/>
      <c r="H50" s="5"/>
      <c r="I50" s="5"/>
      <c r="J50" s="3"/>
      <c r="K50" s="3"/>
      <c r="P50" s="3"/>
      <c r="Q50" s="6"/>
      <c r="R50" s="3"/>
    </row>
    <row r="51" s="1" customFormat="1" spans="6:18">
      <c r="F51" s="3"/>
      <c r="G51" s="4"/>
      <c r="H51" s="5"/>
      <c r="I51" s="5"/>
      <c r="J51" s="3"/>
      <c r="K51" s="3"/>
      <c r="P51" s="3"/>
      <c r="Q51" s="6"/>
      <c r="R51" s="3"/>
    </row>
    <row r="52" s="1" customFormat="1" spans="6:18">
      <c r="F52" s="3"/>
      <c r="G52" s="4"/>
      <c r="H52" s="5"/>
      <c r="I52" s="5"/>
      <c r="J52" s="3"/>
      <c r="K52" s="3"/>
      <c r="P52" s="3"/>
      <c r="Q52" s="6"/>
      <c r="R52" s="3"/>
    </row>
    <row r="53" s="2" customFormat="1" spans="1:256">
      <c r="A53" s="1"/>
      <c r="B53" s="1"/>
      <c r="C53" s="1"/>
      <c r="D53" s="1"/>
      <c r="E53" s="1"/>
      <c r="F53" s="3"/>
      <c r="G53" s="4"/>
      <c r="H53" s="5"/>
      <c r="I53" s="5"/>
      <c r="J53" s="3"/>
      <c r="K53" s="3"/>
      <c r="L53" s="1"/>
      <c r="M53" s="1"/>
      <c r="N53" s="1"/>
      <c r="O53" s="1"/>
      <c r="P53" s="3"/>
      <c r="Q53" s="6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spans="6:18">
      <c r="F54" s="3"/>
      <c r="G54" s="4"/>
      <c r="H54" s="5"/>
      <c r="I54" s="5"/>
      <c r="J54" s="3"/>
      <c r="K54" s="3"/>
      <c r="P54" s="3"/>
      <c r="Q54" s="6"/>
      <c r="R54" s="3"/>
    </row>
  </sheetData>
  <protectedRanges>
    <protectedRange sqref="D38" name="区域2_1_1_1_1_1_1_1_1"/>
    <protectedRange sqref="L27:L36" name="区域2_1_1_1"/>
    <protectedRange sqref="C38:C41" name="区域3_1_2_3_1_1"/>
    <protectedRange sqref="D27:E35 E36 I27:I36" name="区域2_1"/>
    <protectedRange sqref="I38 E38" name="区域3_1_1"/>
    <protectedRange sqref="L38" name="区域3_1_1_1"/>
    <protectedRange sqref="C42:C43" name="区域3_1_2_3"/>
    <protectedRange sqref="I37" name="区域2_1_1_1_1_1_1_3_1"/>
    <protectedRange sqref="D28:E36 E37 I28:I37" name="区域2_1_1"/>
    <protectedRange sqref="M2:M3" name="区域6_1_3_1_1_1"/>
    <protectedRange sqref="I39 E39" name="区域3_1_1_2"/>
    <protectedRange sqref="L29:L37" name="区域2_1_2_1"/>
    <protectedRange sqref="L39" name="区域3_1_1_1_1"/>
    <protectedRange sqref="S39" name="区域5_1_1_1_1_1_1_1"/>
    <protectedRange sqref="C43:C44" name="区域3_1_2_3_1"/>
    <protectedRange sqref="D43" name="区域3_1_2_1_1_1"/>
    <protectedRange sqref="I38" name="区域2_1_1_1_1_1_1_3_1_1"/>
    <protectedRange sqref="D24:E25 I24:I25" name="区域1_1_1_2"/>
    <protectedRange sqref="N8:O22 S8:S22" name="区域4_1_1_1_1"/>
    <protectedRange sqref="C2:C3" name="区域6_1_2_1_1"/>
    <protectedRange sqref="D10:E23 I10:I23" name="区域1_2_1"/>
    <protectedRange sqref="C36:C37" name="区域2_1_1_1_1_1_1"/>
    <protectedRange sqref="L24:L25" name="区域1_1_1_2_1"/>
    <protectedRange sqref="L10:L23" name="区域1_2_1_1"/>
    <protectedRange sqref="L11:L24" name="区域1_2_1_2"/>
    <protectedRange sqref="L38" name="区域2_1_1_1_1_1_1_1"/>
    <protectedRange sqref="I36" name="区域2_1_3_1"/>
    <protectedRange sqref="I39" name="区域3_1_1_1_1_1"/>
    <protectedRange sqref="S39" name="区域5_1_1_1_1_1_2_1"/>
    <protectedRange sqref="E43" name="区域3_1_2"/>
    <protectedRange sqref="C38 E38" name="区域2_1_1_1_1_1_1_3"/>
    <protectedRange sqref="D39" name="区域2_1_1_1_1_1_1_2_1"/>
    <protectedRange sqref="D39:D42" name="区域3_1_2_2_1"/>
    <protectedRange sqref="I43" name="区域3_1_2_4"/>
    <protectedRange sqref="I39" name="区域3_1_1_2_1"/>
    <protectedRange sqref="D37" name="区域2_1_5"/>
    <protectedRange sqref="D24:E25 I24:I25" name="区域1_1_1_2_2"/>
    <protectedRange sqref="D28:E36 E37 I28:I37" name="区域2_1_2"/>
    <protectedRange sqref="N8:O22 S8:S22" name="区域4_1_1_1_1_1"/>
    <protectedRange sqref="N39:O39 N37:O37 S37" name="区域5_1_1_1_1_1"/>
    <protectedRange sqref="C2:C3" name="区域6_1_2_1_1_1"/>
    <protectedRange sqref="M2:M3" name="区域6_1_3_1_1"/>
    <protectedRange sqref="D10:E23 I10:I23" name="区域1_2_1_3"/>
    <protectedRange sqref="C26" name="区域1_1_1_1_1_1_1_1_1_1"/>
    <protectedRange sqref="C36:C37" name="区域2_1_1_1_1_1_1_2"/>
    <protectedRange sqref="I39 E39" name="区域3_1_1_3"/>
    <protectedRange sqref="L24:L25" name="区域1_1_1_2_1_1"/>
    <protectedRange sqref="L28:L37" name="区域2_1_1_2"/>
    <protectedRange sqref="L10:L23" name="区域1_2_1_1_1"/>
    <protectedRange sqref="L29:L37" name="区域2_1_2_2"/>
    <protectedRange sqref="L11:L24" name="区域1_2_1_2_1"/>
    <protectedRange sqref="L43" name="区域3_1_2_1"/>
    <protectedRange sqref="L38" name="区域2_1_1_1_1_1_1_1_2"/>
    <protectedRange sqref="L39" name="区域3_1_1_1_2"/>
    <protectedRange sqref="I36" name="区域2_1_3"/>
    <protectedRange sqref="I36" name="区域2_1_2_1_1"/>
    <protectedRange sqref="I39" name="区域3_1_1_1_1_2"/>
    <protectedRange sqref="S39" name="区域5_1_1_1_1_1_1"/>
    <protectedRange sqref="S39" name="区域5_1_1_1_1_1_2"/>
    <protectedRange sqref="D38" name="区域2_1_1_1_1_1_1_2_2"/>
    <protectedRange sqref="E43" name="区域3_1_2_2"/>
    <protectedRange sqref="C43:C44" name="区域3_1_2_3_2"/>
    <protectedRange sqref="C38 E38" name="区域2_1_1_1_1_1_1_3_2"/>
    <protectedRange sqref="C39:C42" name="区域3_1_2_3_1_2"/>
    <protectedRange sqref="D39" name="区域2_1_1_1_1_1_1_2_1_1"/>
    <protectedRange sqref="D43" name="区域3_1_2_1_1"/>
    <protectedRange sqref="D39:D42" name="区域3_1_2_2_1_1"/>
    <protectedRange sqref="D38" name="区域2_1_1_1_1_1_1_1_1_1"/>
    <protectedRange sqref="I43" name="区域3_1_2_4_1"/>
    <protectedRange sqref="I38" name="区域2_1_1_1_1_1_1_3_1_2"/>
    <protectedRange sqref="I39" name="区域3_1_1_2_2"/>
    <protectedRange sqref="E39" name="区域3_1_1_1_2_1"/>
    <protectedRange sqref="D37" name="区域2_1_5_1"/>
  </protectedRanges>
  <mergeCells count="24">
    <mergeCell ref="A2:T2"/>
    <mergeCell ref="S3:T3"/>
    <mergeCell ref="E4:F4"/>
    <mergeCell ref="G4:H4"/>
    <mergeCell ref="O4:P4"/>
    <mergeCell ref="Q4:R4"/>
    <mergeCell ref="A6:B6"/>
    <mergeCell ref="K6:L6"/>
    <mergeCell ref="A7:B7"/>
    <mergeCell ref="K7:L7"/>
    <mergeCell ref="A8:B8"/>
    <mergeCell ref="A27:B27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S4:S5"/>
    <mergeCell ref="T4:T5"/>
  </mergeCells>
  <printOptions horizontalCentered="1"/>
  <pageMargins left="0.393055555555556" right="0.550694444444444" top="0.590277777777778" bottom="0.590277777777778" header="0.5" footer="0.5"/>
  <pageSetup paperSize="8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全州</vt:lpstr>
      <vt:lpstr>全州（分科目）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李诚</dc:creator>
  <cp:lastModifiedBy>李诚</cp:lastModifiedBy>
  <dcterms:created xsi:type="dcterms:W3CDTF">2023-03-31T12:58:00Z</dcterms:created>
  <dcterms:modified xsi:type="dcterms:W3CDTF">2023-08-04T11:29:22Z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