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25" tabRatio="761" firstSheet="8" activeTab="9"/>
  </bookViews>
  <sheets>
    <sheet name="封面" sheetId="8" r:id="rId1"/>
    <sheet name="目录" sheetId="9" r:id="rId2"/>
    <sheet name="表一" sheetId="12" r:id="rId3"/>
    <sheet name="表二" sheetId="48" r:id="rId4"/>
    <sheet name="表三" sheetId="18" r:id="rId5"/>
    <sheet name="表四" sheetId="6" r:id="rId6"/>
    <sheet name="表五" sheetId="5" r:id="rId7"/>
    <sheet name="表六 (1)" sheetId="26" r:id="rId8"/>
    <sheet name="表六（2)" sheetId="23" r:id="rId9"/>
    <sheet name="表七 (1)" sheetId="27" r:id="rId10"/>
    <sheet name="表七(2)" sheetId="24" r:id="rId11"/>
    <sheet name="表八" sheetId="2" r:id="rId12"/>
    <sheet name="表九" sheetId="11" r:id="rId13"/>
    <sheet name="表十" sheetId="36" r:id="rId14"/>
    <sheet name="表十一" sheetId="10" r:id="rId15"/>
    <sheet name="表十二" sheetId="49" r:id="rId16"/>
    <sheet name="表十三" sheetId="50" r:id="rId17"/>
    <sheet name="表十四" sheetId="51" r:id="rId18"/>
    <sheet name="表十五" sheetId="52" r:id="rId19"/>
    <sheet name="Sheet1" sheetId="53" r:id="rId20"/>
  </sheets>
  <definedNames>
    <definedName name="_xlnm._FilterDatabase" localSheetId="3" hidden="1">表二!$A$4:$E$1265</definedName>
    <definedName name="_xlnm._FilterDatabase" localSheetId="5" hidden="1">表四!$A$5:$H$212</definedName>
    <definedName name="_xlnm.Print_Area" localSheetId="4">表三!$A$1:$F$90</definedName>
    <definedName name="_xlnm.Print_Titles" localSheetId="11">表八!$1:$5</definedName>
    <definedName name="_xlnm.Print_Titles" localSheetId="12">表九!$1:$5</definedName>
    <definedName name="_xlnm.Print_Titles" localSheetId="7">'表六 (1)'!$A:$A</definedName>
    <definedName name="_xlnm.Print_Titles" localSheetId="8">'表六（2)'!$A:$A</definedName>
    <definedName name="_xlnm.Print_Titles" localSheetId="9">'表七 (1)'!$A:$A</definedName>
    <definedName name="_xlnm.Print_Titles" localSheetId="10">'表七(2)'!$A:$A</definedName>
    <definedName name="_xlnm.Print_Titles" localSheetId="4">表三!$1:$5</definedName>
    <definedName name="_xlnm.Print_Titles" localSheetId="14">表十一!$1:$5</definedName>
    <definedName name="_xlnm.Print_Titles" localSheetId="5">表四!$1:$5</definedName>
    <definedName name="_xlnm.Print_Titles" localSheetId="6">表五!$A:$A,表五!$1:$4</definedName>
    <definedName name="_xlnm.Print_Titles" localSheetId="2">表一!$1:$4</definedName>
    <definedName name="地区名称" localSheetId="1">目录!#REF!</definedName>
    <definedName name="地区名称">封面!$B$2:$B$6</definedName>
  </definedNames>
  <calcPr calcId="144525"/>
</workbook>
</file>

<file path=xl/sharedStrings.xml><?xml version="1.0" encoding="utf-8"?>
<sst xmlns="http://schemas.openxmlformats.org/spreadsheetml/2006/main" count="2668" uniqueCount="1670">
  <si>
    <t xml:space="preserve"> </t>
  </si>
  <si>
    <t>地区名称</t>
  </si>
  <si>
    <t>北京市</t>
  </si>
  <si>
    <t>自治州2021年地方财政预算表</t>
  </si>
  <si>
    <t>天津市</t>
  </si>
  <si>
    <t>河北省</t>
  </si>
  <si>
    <t>山西省</t>
  </si>
  <si>
    <t>内蒙古自治区</t>
  </si>
  <si>
    <t>目  录</t>
  </si>
  <si>
    <t xml:space="preserve">            表一 2021年一般公共预算收入表</t>
  </si>
  <si>
    <t xml:space="preserve">            表二 2021年一般公共预算支出表</t>
  </si>
  <si>
    <t xml:space="preserve">            表三 2021年一般公共预算收支平衡表</t>
  </si>
  <si>
    <t xml:space="preserve">            表四 2021年一般公共预算支出资金来源情况表</t>
  </si>
  <si>
    <t xml:space="preserve">            表五 2021年一般公共预算支出经济分类情况表</t>
  </si>
  <si>
    <t xml:space="preserve">            表六 2021年地市县一般公共预算收支表</t>
  </si>
  <si>
    <t xml:space="preserve">            表七 2021年省对下一般公共预算转移支付预算表</t>
  </si>
  <si>
    <t xml:space="preserve">            表八 2021年政府性基金预算收支表</t>
  </si>
  <si>
    <t xml:space="preserve">            表九 2021年政府性基金预算收支明细表</t>
  </si>
  <si>
    <t xml:space="preserve">            表十 2021年政府性基金调入专项收入预算表</t>
  </si>
  <si>
    <t xml:space="preserve">            表十一 2021年政府性基金预算支出资金来源情况表</t>
  </si>
  <si>
    <t xml:space="preserve">            表十二 2021年国有资本经营预算收支总表</t>
  </si>
  <si>
    <t xml:space="preserve">            表十三 2021年国有资本经营预算收入表</t>
  </si>
  <si>
    <t xml:space="preserve">            表十四 2021年国有资本经营预算支出表</t>
  </si>
  <si>
    <t xml:space="preserve">            表十五 2021年国有资本经营预算补充表</t>
  </si>
  <si>
    <t>表一</t>
  </si>
  <si>
    <t>2021年一般公共预算收入表</t>
  </si>
  <si>
    <t>单位：万元</t>
  </si>
  <si>
    <t>项目</t>
  </si>
  <si>
    <t>上年决算（执行)数</t>
  </si>
  <si>
    <t>预算数</t>
  </si>
  <si>
    <t>预算数为决算（执行）数%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</si>
  <si>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</si>
  <si>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</si>
  <si>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</si>
  <si>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</si>
  <si>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</si>
  <si>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</si>
  <si>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</si>
  <si>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</si>
  <si>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</si>
  <si>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</si>
  <si>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</si>
  <si>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</si>
  <si>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</si>
  <si>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</si>
  <si>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</si>
  <si>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</si>
  <si>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</si>
  <si>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</si>
  <si>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</si>
  <si>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</si>
  <si>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</si>
  <si>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</si>
  <si>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</si>
  <si>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</si>
  <si>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</si>
  <si>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</si>
  <si>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</si>
  <si>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表二</t>
  </si>
  <si>
    <t>2021年一般公共预算支出表</t>
  </si>
  <si>
    <t>备注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</si>
  <si>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</si>
  <si>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</si>
  <si>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</si>
  <si>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</si>
  <si>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</si>
  <si>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</si>
  <si>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</si>
  <si>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</si>
  <si>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</si>
  <si>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</si>
  <si>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</si>
  <si>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</si>
  <si>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</si>
  <si>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</si>
  <si>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</si>
  <si>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</si>
  <si>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</si>
  <si>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</si>
  <si>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</si>
  <si>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</si>
  <si>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</si>
  <si>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</si>
  <si>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</si>
  <si>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</si>
  <si>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</si>
  <si>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</si>
  <si>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</si>
  <si>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</si>
  <si>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</si>
  <si>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</si>
  <si>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</si>
  <si>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</si>
  <si>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</si>
  <si>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</si>
  <si>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</si>
  <si>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</si>
  <si>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</si>
  <si>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</si>
  <si>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</si>
  <si>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</si>
  <si>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</si>
  <si>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</si>
  <si>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</si>
  <si>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</si>
  <si>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</si>
  <si>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</si>
  <si>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</si>
  <si>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</si>
  <si>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</si>
  <si>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</si>
  <si>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</si>
  <si>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</si>
  <si>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</si>
  <si>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</si>
  <si>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</si>
  <si>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</si>
  <si>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</si>
  <si>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</si>
  <si>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</si>
  <si>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</si>
  <si>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</si>
  <si>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</si>
  <si>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</si>
  <si>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</si>
  <si>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</si>
  <si>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</si>
  <si>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</si>
  <si>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</si>
  <si>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</si>
  <si>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</si>
  <si>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</si>
  <si>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</si>
  <si>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</si>
  <si>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</si>
  <si>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</si>
  <si>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</si>
  <si>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</si>
  <si>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</si>
  <si>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</si>
  <si>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</si>
  <si>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</si>
  <si>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</si>
  <si>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</si>
  <si>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</si>
  <si>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</si>
  <si>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</si>
  <si>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</si>
  <si>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</si>
  <si>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</si>
  <si>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</si>
  <si>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</si>
  <si>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</si>
  <si>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</si>
  <si>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</si>
  <si>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</si>
  <si>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</si>
  <si>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</si>
  <si>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</si>
  <si>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</si>
  <si>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</si>
  <si>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</si>
  <si>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</si>
  <si>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</si>
  <si>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</si>
  <si>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</si>
  <si>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</si>
  <si>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</si>
  <si>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</si>
  <si>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</si>
  <si>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</si>
  <si>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</si>
  <si>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</si>
  <si>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</si>
  <si>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</si>
  <si>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</si>
  <si>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</si>
  <si>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</si>
  <si>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</si>
  <si>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</si>
  <si>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</si>
  <si>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</si>
  <si>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</si>
  <si>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</si>
  <si>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</si>
  <si>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</si>
  <si>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</si>
  <si>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</si>
  <si>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</si>
  <si>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</si>
  <si>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</si>
  <si>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</si>
  <si>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对外宣传</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</si>
  <si>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</si>
  <si>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</si>
  <si>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</si>
  <si>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</si>
  <si>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</si>
  <si>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</si>
  <si>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</si>
  <si>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</si>
  <si>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</si>
  <si>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</si>
  <si>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</si>
  <si>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</si>
  <si>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</si>
  <si>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</si>
  <si>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</si>
  <si>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</si>
  <si>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</si>
  <si>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</si>
  <si>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</si>
  <si>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</si>
  <si>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</si>
  <si>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</si>
  <si>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</si>
  <si>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</si>
  <si>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</si>
  <si>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</si>
  <si>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</si>
  <si>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</si>
  <si>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</si>
  <si>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</si>
  <si>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</si>
  <si>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</si>
  <si>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</si>
  <si>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</si>
  <si>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</si>
  <si>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</si>
  <si>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</si>
  <si>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</si>
  <si>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</si>
  <si>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</si>
  <si>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</si>
  <si>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</si>
  <si>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</si>
  <si>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</si>
  <si>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</si>
  <si>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</si>
  <si>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</si>
  <si>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</si>
  <si>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</si>
  <si>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</si>
  <si>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</si>
  <si>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</si>
  <si>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</si>
  <si>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</si>
  <si>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</si>
  <si>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</si>
  <si>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</si>
  <si>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</si>
  <si>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</si>
  <si>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</si>
  <si>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</si>
  <si>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</si>
  <si>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</si>
  <si>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</si>
  <si>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</si>
  <si>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</si>
  <si>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</si>
  <si>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</si>
  <si>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</si>
  <si>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</si>
  <si>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</si>
  <si>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</si>
  <si>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</si>
  <si>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</si>
  <si>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</si>
  <si>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</si>
  <si>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</si>
  <si>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</si>
  <si>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</si>
  <si>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</si>
  <si>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</si>
  <si>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</si>
  <si>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</si>
  <si>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</si>
  <si>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</si>
  <si>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</si>
  <si>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</si>
  <si>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</si>
  <si>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</si>
  <si>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</si>
  <si>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</si>
  <si>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</si>
  <si>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</si>
  <si>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</si>
  <si>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</si>
  <si>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</si>
  <si>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</si>
  <si>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</si>
  <si>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</si>
  <si>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</si>
  <si>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</si>
  <si>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</si>
  <si>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</si>
  <si>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</si>
  <si>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</si>
  <si>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</si>
  <si>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</si>
  <si>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</si>
  <si>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</si>
  <si>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</si>
  <si>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</si>
  <si>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</si>
  <si>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</si>
  <si>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</si>
  <si>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</si>
  <si>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</si>
  <si>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</si>
  <si>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</si>
  <si>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</si>
  <si>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</si>
  <si>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</si>
  <si>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</si>
  <si>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</si>
  <si>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</si>
  <si>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</si>
  <si>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</si>
  <si>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</si>
  <si>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</si>
  <si>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</si>
  <si>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</si>
  <si>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</si>
  <si>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</si>
  <si>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</si>
  <si>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</si>
  <si>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</si>
  <si>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</si>
  <si>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</si>
  <si>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</si>
  <si>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</si>
  <si>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</si>
  <si>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</si>
  <si>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</si>
  <si>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</si>
  <si>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</si>
  <si>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</si>
  <si>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</si>
  <si>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</si>
  <si>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</si>
  <si>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</si>
  <si>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</si>
  <si>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</si>
  <si>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</si>
  <si>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</si>
  <si>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</si>
  <si>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</si>
  <si>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</si>
  <si>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</si>
  <si>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</si>
  <si>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</si>
  <si>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</si>
  <si>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</si>
  <si>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</si>
  <si>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</si>
  <si>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</si>
  <si>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</si>
  <si>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</si>
  <si>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</si>
  <si>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</si>
  <si>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</si>
  <si>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</si>
  <si>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</si>
  <si>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</si>
  <si>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</si>
  <si>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</si>
  <si>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</si>
  <si>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</si>
  <si>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</si>
  <si>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</si>
  <si>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</si>
  <si>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</si>
  <si>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</si>
  <si>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</si>
  <si>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</si>
  <si>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</si>
  <si>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</si>
  <si>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</si>
  <si>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</si>
  <si>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</si>
  <si>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</si>
  <si>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</si>
  <si>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</si>
  <si>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</si>
  <si>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</si>
  <si>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</si>
  <si>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</si>
  <si>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</si>
  <si>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</si>
  <si>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</si>
  <si>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</si>
  <si>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</si>
  <si>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</si>
  <si>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</si>
  <si>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</si>
  <si>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</si>
  <si>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</si>
  <si>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</si>
  <si>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</si>
  <si>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</si>
  <si>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</si>
  <si>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</si>
  <si>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</si>
  <si>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</si>
  <si>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</si>
  <si>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</si>
  <si>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</si>
  <si>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</si>
  <si>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</si>
  <si>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</si>
  <si>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</si>
  <si>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</si>
  <si>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</si>
  <si>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</si>
  <si>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</si>
  <si>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</si>
  <si>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</si>
  <si>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</si>
  <si>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</si>
  <si>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</si>
  <si>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</si>
  <si>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</si>
  <si>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</si>
  <si>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</si>
  <si>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</si>
  <si>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</si>
  <si>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</si>
  <si>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</si>
  <si>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</si>
  <si>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</si>
  <si>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</si>
  <si>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</si>
  <si>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</si>
  <si>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</si>
  <si>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</si>
  <si>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</si>
  <si>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</si>
  <si>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</si>
  <si>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</si>
  <si>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</si>
  <si>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</si>
  <si>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</si>
  <si>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</si>
  <si>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</si>
  <si>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</si>
  <si>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</si>
  <si>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</si>
  <si>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</si>
  <si>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</si>
  <si>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</si>
  <si>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</si>
  <si>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</si>
  <si>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</si>
  <si>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</si>
  <si>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</si>
  <si>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</si>
  <si>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</si>
  <si>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</si>
  <si>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</si>
  <si>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</si>
  <si>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</si>
  <si>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</si>
  <si>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</si>
  <si>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</si>
  <si>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</si>
  <si>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</si>
  <si>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</si>
  <si>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</si>
  <si>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</si>
  <si>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</si>
  <si>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</si>
  <si>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</si>
  <si>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</si>
  <si>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</si>
  <si>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</si>
  <si>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</si>
  <si>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</si>
  <si>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</si>
  <si>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</si>
  <si>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</si>
  <si>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</si>
  <si>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</si>
  <si>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</si>
  <si>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</si>
  <si>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</si>
  <si>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</si>
  <si>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</si>
  <si>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</si>
  <si>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</si>
  <si>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</si>
  <si>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</si>
  <si>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</si>
  <si>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</si>
  <si>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</si>
  <si>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</si>
  <si>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</si>
  <si>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</si>
  <si>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</si>
  <si>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</si>
  <si>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</si>
  <si>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</si>
  <si>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</si>
  <si>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</si>
  <si>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</si>
  <si>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</si>
  <si>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</si>
  <si>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</si>
  <si>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</si>
  <si>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</si>
  <si>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</si>
  <si>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</si>
  <si>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</si>
  <si>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</si>
  <si>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</si>
  <si>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</si>
  <si>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</si>
  <si>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</si>
  <si>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</si>
  <si>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</si>
  <si>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</si>
  <si>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</si>
  <si>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</si>
  <si>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</si>
  <si>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</si>
  <si>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</si>
  <si>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</si>
  <si>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</si>
  <si>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</si>
  <si>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</si>
  <si>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</si>
  <si>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</si>
  <si>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</si>
  <si>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</si>
  <si>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</si>
  <si>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</si>
  <si>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</si>
  <si>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</si>
  <si>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</si>
  <si>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</si>
  <si>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</si>
  <si>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</si>
  <si>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</si>
  <si>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</si>
  <si>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</si>
  <si>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</si>
  <si>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</si>
  <si>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</si>
  <si>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</si>
  <si>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</si>
  <si>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</si>
  <si>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</si>
  <si>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</si>
  <si>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</si>
  <si>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</si>
  <si>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</si>
  <si>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</si>
  <si>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</si>
  <si>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</si>
  <si>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</si>
  <si>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</si>
  <si>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</si>
  <si>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</si>
  <si>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</si>
  <si>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</si>
  <si>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</si>
  <si>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</si>
  <si>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</si>
  <si>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</si>
  <si>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</si>
  <si>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</si>
  <si>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</si>
  <si>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</si>
  <si>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</si>
  <si>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</si>
  <si>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</si>
  <si>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</si>
  <si>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</si>
  <si>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</si>
  <si>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</si>
  <si>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</si>
  <si>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</si>
  <si>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</si>
  <si>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</si>
  <si>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</si>
  <si>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</si>
  <si>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</si>
  <si>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</si>
  <si>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</si>
  <si>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</si>
  <si>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</si>
  <si>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</si>
  <si>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</si>
  <si>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</si>
  <si>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</si>
  <si>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</si>
  <si>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</si>
  <si>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</si>
  <si>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</si>
  <si>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</si>
  <si>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</si>
  <si>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</si>
  <si>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</si>
  <si>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</si>
  <si>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</si>
  <si>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</si>
  <si>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</si>
  <si>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</si>
  <si>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</si>
  <si>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</si>
  <si>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</si>
  <si>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</si>
  <si>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</si>
  <si>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</si>
  <si>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</si>
  <si>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</si>
  <si>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</si>
  <si>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</si>
  <si>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</si>
  <si>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</si>
  <si>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</si>
  <si>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</si>
  <si>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</si>
  <si>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</si>
  <si>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</si>
  <si>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</si>
  <si>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</si>
  <si>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</si>
  <si>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</si>
  <si>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</si>
  <si>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</si>
  <si>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</si>
  <si>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</si>
  <si>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</si>
  <si>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</si>
  <si>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</si>
  <si>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</si>
  <si>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</si>
  <si>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</si>
  <si>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</si>
  <si>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</si>
  <si>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</si>
  <si>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</si>
  <si>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</si>
  <si>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</si>
  <si>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</si>
  <si>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</si>
  <si>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</si>
  <si>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</si>
  <si>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</si>
  <si>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</si>
  <si>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</si>
  <si>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</si>
  <si>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</si>
  <si>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</si>
  <si>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</si>
  <si>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</si>
  <si>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</si>
  <si>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</si>
  <si>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</si>
  <si>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</si>
  <si>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</si>
  <si>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</si>
  <si>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</si>
  <si>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</si>
  <si>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</si>
  <si>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</si>
  <si>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</si>
  <si>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</si>
  <si>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</si>
  <si>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</si>
  <si>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</si>
  <si>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</si>
  <si>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</si>
  <si>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</si>
  <si>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</si>
  <si>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</si>
  <si>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</si>
  <si>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</si>
  <si>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</si>
  <si>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</si>
  <si>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</si>
  <si>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</si>
  <si>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</si>
  <si>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</si>
  <si>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</si>
  <si>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</si>
  <si>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</si>
  <si>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</si>
  <si>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</si>
  <si>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</si>
  <si>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</si>
  <si>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</si>
  <si>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</si>
  <si>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</si>
  <si>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</si>
  <si>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</si>
  <si>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</si>
  <si>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</si>
  <si>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</si>
  <si>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</si>
  <si>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</si>
  <si>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</si>
  <si>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</si>
  <si>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</si>
  <si>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</si>
  <si>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</si>
  <si>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</si>
  <si>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</si>
  <si>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</si>
  <si>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</si>
  <si>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</si>
  <si>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</si>
  <si>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</si>
  <si>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</si>
  <si>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</si>
  <si>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</si>
  <si>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</si>
  <si>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</si>
  <si>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</si>
  <si>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</si>
  <si>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</si>
  <si>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</si>
  <si>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</si>
  <si>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</si>
  <si>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</si>
  <si>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</si>
  <si>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</si>
  <si>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</si>
  <si>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</si>
  <si>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</si>
  <si>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</si>
  <si>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</si>
  <si>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</si>
  <si>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</si>
  <si>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</si>
  <si>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</si>
  <si>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</si>
  <si>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</si>
  <si>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</si>
  <si>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</si>
  <si>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</si>
  <si>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</si>
  <si>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</si>
  <si>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</si>
  <si>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</si>
  <si>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</si>
  <si>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</si>
  <si>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</si>
  <si>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</si>
  <si>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</si>
  <si>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</si>
  <si>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</si>
  <si>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</si>
  <si>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</si>
  <si>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</si>
  <si>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</si>
  <si>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</si>
  <si>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</si>
  <si>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</si>
  <si>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</si>
  <si>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</si>
  <si>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</si>
  <si>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</si>
  <si>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</si>
  <si>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</si>
  <si>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</si>
  <si>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</si>
  <si>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</si>
  <si>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</si>
  <si>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</si>
  <si>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</si>
  <si>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</si>
  <si>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</si>
  <si>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</si>
  <si>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</si>
  <si>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</si>
  <si>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</si>
  <si>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</si>
  <si>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</si>
  <si>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</si>
  <si>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</si>
  <si>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</si>
  <si>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</si>
  <si>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</si>
  <si>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</si>
  <si>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</si>
  <si>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</si>
  <si>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</si>
  <si>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</si>
  <si>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</si>
  <si>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</si>
  <si>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</si>
  <si>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</si>
  <si>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</si>
  <si>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</si>
  <si>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</si>
  <si>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</si>
  <si>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</si>
  <si>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</si>
  <si>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</si>
  <si>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</si>
  <si>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</si>
  <si>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</si>
  <si>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</si>
  <si>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</si>
  <si>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</si>
  <si>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</si>
  <si>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</si>
  <si>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</si>
  <si>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</si>
  <si>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</si>
  <si>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</si>
  <si>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</si>
  <si>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</si>
  <si>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</si>
  <si>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</si>
  <si>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</si>
  <si>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</si>
  <si>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</si>
  <si>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</si>
  <si>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</si>
  <si>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</si>
  <si>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</si>
  <si>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</si>
  <si>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</si>
  <si>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</si>
  <si>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</si>
  <si>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</si>
  <si>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</si>
  <si>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</si>
  <si>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</si>
  <si>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</si>
  <si>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</si>
  <si>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</si>
  <si>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</si>
  <si>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</si>
  <si>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</si>
  <si>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</si>
  <si>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</si>
  <si>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</si>
  <si>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</si>
  <si>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</si>
  <si>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</si>
  <si>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</si>
  <si>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</si>
  <si>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</si>
  <si>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</si>
  <si>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</si>
  <si>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</si>
  <si>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</si>
  <si>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</si>
  <si>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</si>
  <si>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</si>
  <si>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</si>
  <si>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</si>
  <si>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</si>
  <si>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</si>
  <si>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</si>
  <si>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</si>
  <si>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</si>
  <si>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</si>
  <si>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</si>
  <si>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</si>
  <si>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</si>
  <si>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</si>
  <si>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</si>
  <si>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</si>
  <si>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</si>
  <si>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</si>
  <si>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</si>
  <si>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</si>
  <si>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</si>
  <si>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</si>
  <si>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</si>
  <si>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</si>
  <si>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</si>
  <si>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</si>
  <si>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</si>
  <si>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</si>
  <si>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</si>
  <si>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</si>
  <si>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</si>
  <si>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</si>
  <si>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</si>
  <si>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</si>
  <si>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</si>
  <si>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</si>
  <si>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</si>
  <si>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</si>
  <si>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</si>
  <si>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</si>
  <si>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</si>
  <si>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</si>
  <si>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</si>
  <si>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</si>
  <si>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</si>
  <si>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</si>
  <si>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</si>
  <si>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</si>
  <si>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</si>
  <si>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</si>
  <si>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</si>
  <si>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</si>
  <si>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</si>
  <si>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</si>
  <si>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</si>
  <si>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</si>
  <si>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</si>
  <si>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</si>
  <si>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</si>
  <si>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</si>
  <si>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</si>
  <si>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</si>
  <si>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</si>
  <si>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</si>
  <si>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</si>
  <si>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</si>
  <si>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</si>
  <si>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</si>
  <si>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</si>
  <si>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</si>
  <si>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</si>
  <si>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</si>
  <si>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</si>
  <si>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</si>
  <si>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</si>
  <si>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</si>
  <si>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</si>
  <si>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</si>
  <si>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</si>
  <si>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</si>
  <si>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</si>
  <si>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</si>
  <si>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</si>
  <si>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</si>
  <si>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</si>
  <si>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</si>
  <si>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</si>
  <si>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</si>
  <si>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</si>
  <si>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</si>
  <si>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</si>
  <si>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</si>
  <si>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</si>
  <si>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</si>
  <si>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</si>
  <si>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</si>
  <si>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</si>
  <si>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</si>
  <si>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</si>
  <si>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</si>
  <si>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</si>
  <si>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</si>
  <si>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</si>
  <si>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</si>
  <si>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</si>
  <si>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</si>
  <si>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</si>
  <si>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</si>
  <si>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</si>
  <si>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</si>
  <si>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</si>
  <si>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</si>
  <si>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</si>
  <si>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</si>
  <si>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</si>
  <si>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</si>
  <si>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</si>
  <si>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</si>
  <si>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</si>
  <si>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</si>
  <si>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</si>
  <si>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</si>
  <si>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</si>
  <si>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</si>
  <si>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</si>
  <si>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</si>
  <si>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</si>
  <si>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</si>
  <si>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</si>
  <si>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</si>
  <si>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</si>
  <si>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</si>
  <si>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</si>
  <si>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</si>
  <si>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</si>
  <si>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</si>
  <si>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</si>
  <si>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</si>
  <si>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</si>
  <si>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</si>
  <si>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</si>
  <si>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</si>
  <si>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</si>
  <si>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</si>
  <si>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</si>
  <si>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</si>
  <si>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</si>
  <si>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</si>
  <si>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</si>
  <si>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</si>
  <si>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</si>
  <si>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</si>
  <si>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</si>
  <si>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</si>
  <si>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</si>
  <si>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</si>
  <si>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</si>
  <si>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</si>
  <si>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</si>
  <si>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</si>
  <si>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</si>
  <si>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</si>
  <si>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</si>
  <si>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</si>
  <si>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</si>
  <si>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</si>
  <si>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</si>
  <si>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</si>
  <si>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</si>
  <si>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</si>
  <si>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</si>
  <si>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</si>
  <si>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</si>
  <si>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</si>
  <si>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</si>
  <si>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</si>
  <si>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</si>
  <si>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</si>
  <si>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</si>
  <si>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</si>
  <si>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</si>
  <si>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</si>
  <si>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支出合计</t>
  </si>
  <si>
    <t>表三</t>
  </si>
  <si>
    <t>2021年一般公共预算收支平衡表</t>
  </si>
  <si>
    <t>收入</t>
  </si>
  <si>
    <t>支出</t>
  </si>
  <si>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</si>
  <si>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</si>
  <si>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</si>
  <si>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</si>
  <si>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</si>
  <si>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</si>
  <si>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</si>
  <si>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</si>
  <si>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</si>
  <si>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</si>
  <si>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</si>
  <si>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</si>
  <si>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</si>
  <si>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</si>
  <si>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</si>
  <si>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</si>
  <si>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</si>
  <si>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</si>
  <si>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</si>
  <si>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</si>
  <si>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</si>
  <si>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</si>
  <si>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</si>
  <si>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</si>
  <si>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</si>
  <si>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</si>
  <si>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</si>
  <si>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</si>
  <si>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</si>
  <si>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</si>
  <si>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</si>
  <si>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</si>
  <si>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</si>
  <si>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</si>
  <si>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</si>
  <si>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</si>
  <si>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</si>
  <si>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</si>
  <si>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</si>
  <si>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</si>
  <si>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</si>
  <si>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</si>
  <si>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</si>
  <si>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</si>
  <si>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</si>
  <si>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</si>
  <si>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</si>
  <si>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</si>
  <si>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</si>
  <si>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</si>
  <si>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</si>
  <si>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</si>
  <si>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</si>
  <si>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</si>
  <si>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</si>
  <si>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</si>
  <si>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</si>
  <si>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</si>
  <si>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</si>
  <si>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</si>
  <si>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</si>
  <si>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</si>
  <si>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</si>
  <si>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</si>
  <si>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</si>
  <si>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</si>
  <si>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</si>
  <si>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</si>
  <si>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</si>
  <si>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</si>
  <si>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</si>
  <si>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</si>
  <si>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</si>
  <si>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上年结余收入</t>
  </si>
  <si>
    <t xml:space="preserve">  调入资金</t>
  </si>
  <si>
    <t xml:space="preserve">  调出资金</t>
  </si>
  <si>
    <t xml:space="preserve">    从政府性基金预算调入</t>
  </si>
  <si>
    <t xml:space="preserve">  年终结余</t>
  </si>
  <si>
    <t xml:space="preserve">    从国有资本经营预算调入</t>
  </si>
  <si>
    <t xml:space="preserve">  地方政府一般债务还本支出</t>
  </si>
  <si>
    <t xml:space="preserve">    从其他资金调入</t>
  </si>
  <si>
    <t xml:space="preserve">  地方政府一般债务转贷支出</t>
  </si>
  <si>
    <t xml:space="preserve">  地方政府一般债务收入</t>
  </si>
  <si>
    <t xml:space="preserve">  援助其他地区支出</t>
  </si>
  <si>
    <t xml:space="preserve">  地方政府一般债务转贷收入</t>
  </si>
  <si>
    <t xml:space="preserve">  安排预算稳定调节基金</t>
  </si>
  <si>
    <t xml:space="preserve">  接受其他地区援助收入</t>
  </si>
  <si>
    <t xml:space="preserve">  补充预算周转金</t>
  </si>
  <si>
    <t xml:space="preserve">  动用预算稳定调节基金</t>
  </si>
  <si>
    <t>收入总计</t>
  </si>
  <si>
    <t>支出总计</t>
  </si>
  <si>
    <t>表四</t>
  </si>
  <si>
    <t>2021年一般公共预算支出资金来源情况表</t>
  </si>
  <si>
    <t>合计</t>
  </si>
  <si>
    <t>财力安排</t>
  </si>
  <si>
    <t>专项转移支付收入安排</t>
  </si>
  <si>
    <t>动用上年结余安排</t>
  </si>
  <si>
    <t>调入资金</t>
  </si>
  <si>
    <t>政府债务资金</t>
  </si>
  <si>
    <t>其他资金</t>
  </si>
  <si>
    <t>二十一、预备费</t>
  </si>
  <si>
    <t>二十二、债务付息支出</t>
  </si>
  <si>
    <t xml:space="preserve">      地方政府一般债务付息支出</t>
  </si>
  <si>
    <t>二十三、债务发行费用支出</t>
  </si>
  <si>
    <t>二十四、其他支出</t>
  </si>
  <si>
    <t xml:space="preserve">      年初预留</t>
  </si>
  <si>
    <t xml:space="preserve">      其他支出</t>
  </si>
  <si>
    <t>合  计</t>
  </si>
  <si>
    <t>表五</t>
  </si>
  <si>
    <t>2021年政府预算支出经济分类情况表</t>
  </si>
  <si>
    <t>单位:万元</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</si>
  <si>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</si>
  <si>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</si>
  <si>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</si>
  <si>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</si>
  <si>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</si>
  <si>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</si>
  <si>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</si>
  <si>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</si>
  <si>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</si>
  <si>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</si>
  <si>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</si>
  <si>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</si>
  <si>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</si>
  <si>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</si>
  <si>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其他支出</t>
  </si>
  <si>
    <t>一、一般公共服务支出</t>
  </si>
  <si>
    <t>表六之一</t>
  </si>
  <si>
    <t>2021年地市县一般公共预算收支表</t>
  </si>
  <si>
    <t>2016年分地市县公共财政收支预算表</t>
  </si>
  <si>
    <t>地    区</t>
  </si>
  <si>
    <t>收       入</t>
  </si>
  <si>
    <t>税　　　　收　　　　收　　　　入</t>
  </si>
  <si>
    <t>非  税  收  入</t>
  </si>
  <si>
    <t>小计</t>
  </si>
  <si>
    <t>增值税</t>
  </si>
  <si>
    <t>企业
所得税</t>
  </si>
  <si>
    <t>企业
所得税退税</t>
  </si>
  <si>
    <t>个人
所得税</t>
  </si>
  <si>
    <t>资源税</t>
  </si>
  <si>
    <t>城市维护
建设税</t>
  </si>
  <si>
    <t>房产税</t>
  </si>
  <si>
    <t>印花税</t>
  </si>
  <si>
    <t>城镇土地使用税</t>
  </si>
  <si>
    <t>土地增值税</t>
  </si>
  <si>
    <t>车船税</t>
  </si>
  <si>
    <t>耕地
占用税</t>
  </si>
  <si>
    <t>契税</t>
  </si>
  <si>
    <t>烟叶税</t>
  </si>
  <si>
    <t>环境保护税</t>
  </si>
  <si>
    <t>其他各项税收收入</t>
  </si>
  <si>
    <t>专项
收入</t>
  </si>
  <si>
    <t>行政事
业性收
费收入</t>
  </si>
  <si>
    <t>罚没
收入</t>
  </si>
  <si>
    <t>国有资本经营收入</t>
  </si>
  <si>
    <t>国有资源
（资产）有
偿使用收入</t>
  </si>
  <si>
    <t>捐赠
收入</t>
  </si>
  <si>
    <t>政府住房基金收入</t>
  </si>
  <si>
    <t>其他
收入</t>
  </si>
  <si>
    <t>克州</t>
  </si>
  <si>
    <t>本级</t>
  </si>
  <si>
    <t>区县级合计</t>
  </si>
  <si>
    <t>阿图什市</t>
  </si>
  <si>
    <t>阿克陶县</t>
  </si>
  <si>
    <t>乌恰县</t>
  </si>
  <si>
    <t>阿合奇县</t>
  </si>
  <si>
    <t>表六之二</t>
  </si>
  <si>
    <t>支            出</t>
  </si>
  <si>
    <t>支出
合计</t>
  </si>
  <si>
    <t>一般公共服务支出</t>
  </si>
  <si>
    <t>外交支出</t>
  </si>
  <si>
    <t>国防支出</t>
  </si>
  <si>
    <t>公共
安全支出</t>
  </si>
  <si>
    <t>教育支出</t>
  </si>
  <si>
    <t>科学
技术支出</t>
  </si>
  <si>
    <t>文化旅游体育与传媒支出</t>
  </si>
  <si>
    <t>社会保障和就业支出</t>
  </si>
  <si>
    <t>卫生健康支出</t>
  </si>
  <si>
    <t>节能环保支出</t>
  </si>
  <si>
    <t>城乡社区支出</t>
  </si>
  <si>
    <t>农林水支出</t>
  </si>
  <si>
    <t>交通
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</si>
  <si>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</si>
  <si>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</si>
  <si>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</si>
  <si>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</si>
  <si>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</si>
  <si>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</si>
  <si>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</si>
  <si>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</si>
  <si>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债务付息支出</t>
  </si>
  <si>
    <t>债务发行费用支出</t>
  </si>
  <si>
    <t>其他
支出</t>
  </si>
  <si>
    <t>地（市）合计</t>
  </si>
  <si>
    <t>表七之一</t>
  </si>
  <si>
    <t>2021年省对下一般公共预算转移支付预算表</t>
  </si>
  <si>
    <t>转移支付合计</t>
  </si>
  <si>
    <t>一          般              性                 转               移                 支            付</t>
  </si>
  <si>
    <t>一般性转移支付小计</t>
  </si>
  <si>
    <t>体制补助收入</t>
  </si>
  <si>
    <t>均衡性转移支付收入</t>
  </si>
  <si>
    <t>县级基本财力保障机制奖补资金收入</t>
  </si>
  <si>
    <t>结算补助收入</t>
  </si>
  <si>
    <t>资源枯竭型城市转移支付补助收入</t>
  </si>
  <si>
    <t>企业事业单位划转补助收入</t>
  </si>
  <si>
    <t>产粮（油）大县奖励资金收入</t>
  </si>
  <si>
    <t>重点生态功能区转移支付收入</t>
  </si>
  <si>
    <t>固定数额补助收入</t>
  </si>
  <si>
    <t>革命老区转移支付收入</t>
  </si>
  <si>
    <t>民族地区转移支付收入</t>
  </si>
  <si>
    <t>边境地区转移支付收入</t>
  </si>
  <si>
    <t>贫困地区转移支付收入</t>
  </si>
  <si>
    <t>一般公共服务共同财政事权转移支付收入</t>
  </si>
  <si>
    <t>外交共同财政事权转移支付收入</t>
  </si>
  <si>
    <t>国防共同财政事权转移支付收入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</si>
  <si>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</si>
  <si>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</si>
  <si>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</si>
  <si>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</si>
  <si>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</si>
  <si>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</si>
  <si>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</si>
  <si>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城乡社区共同财政事权转移支付收入</t>
  </si>
  <si>
    <t>农林水共同财政事权转移支付收入</t>
  </si>
  <si>
    <t>交通运输共同财政事权转移支付收入</t>
  </si>
  <si>
    <t>资源勘探信息等共同财政事权转移支付收入</t>
  </si>
  <si>
    <t>商业服务业等共同财政事权转移支付收入</t>
  </si>
  <si>
    <t>金融共同财政事权转移支付收入</t>
  </si>
  <si>
    <t>自然资源海洋气象等共同财政事权转移支付收入</t>
  </si>
  <si>
    <t>住房保障共同财政事权转移支付收入</t>
  </si>
  <si>
    <t>粮油物资储备共同财政事权转移支付收入</t>
  </si>
  <si>
    <t>灾害防治及应急管理共同财政事权转移支付收入</t>
  </si>
  <si>
    <t>其他共同财政事权转移支付收入</t>
  </si>
  <si>
    <t>其他一般性转移支付收入</t>
  </si>
  <si>
    <t>地（市、州）</t>
  </si>
  <si>
    <t>表七之二</t>
  </si>
  <si>
    <t>专                   项                 转               移                 支            付</t>
  </si>
  <si>
    <t>专项转移支付小计</t>
  </si>
  <si>
    <t>一般公共服务</t>
  </si>
  <si>
    <t>外交</t>
  </si>
  <si>
    <t>国防</t>
  </si>
  <si>
    <t>公共
安全</t>
  </si>
  <si>
    <t>教育</t>
  </si>
  <si>
    <t>科学
技术</t>
  </si>
  <si>
    <t>文化旅游体育与传媒</t>
  </si>
  <si>
    <t>社会保障和就业</t>
  </si>
  <si>
    <t>卫生
健康</t>
  </si>
  <si>
    <t>节能
环保</t>
  </si>
  <si>
    <t>城乡
社区</t>
  </si>
  <si>
    <t>农林水</t>
  </si>
  <si>
    <t>交通
运输</t>
  </si>
  <si>
    <t>资源勘探信息等</t>
  </si>
  <si>
    <t>商业服务业等</t>
  </si>
  <si>
    <t>金融</t>
  </si>
  <si>
    <t>自然资源海洋气象</t>
  </si>
  <si>
    <t>住房
保障</t>
  </si>
  <si>
    <t>粮油物资储备</t>
  </si>
  <si>
    <t>灾害防治及应急管理</t>
  </si>
  <si>
    <t>其他专项转移支付</t>
  </si>
  <si>
    <t>表八</t>
  </si>
  <si>
    <t>2021年政府性基金预算收支表</t>
  </si>
  <si>
    <t>一、农网还贷资金收入</t>
  </si>
  <si>
    <t>一、文化旅游体育与传媒支出</t>
  </si>
  <si>
    <t>二、海南省高等级公路车辆通行附加费收入</t>
  </si>
  <si>
    <t xml:space="preserve">   国家电影事业发展专项资金安排的支出</t>
  </si>
  <si>
    <t>三、港口建设费收入</t>
  </si>
  <si>
    <t xml:space="preserve">   旅游发展基金支出</t>
  </si>
  <si>
    <t>四、国家电影事业发展专项资金收入</t>
  </si>
  <si>
    <t xml:space="preserve">   国家电影事业发展专项资金对应专项债务收入安排的支出</t>
  </si>
  <si>
    <t>五、国有土地收益基金收入</t>
  </si>
  <si>
    <t>二、社会保障和就业支出</t>
  </si>
  <si>
    <t>六、农业土地开发资金收入</t>
  </si>
  <si>
    <t xml:space="preserve">    大中型水库移民后期扶持基金支出</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</si>
  <si>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</si>
  <si>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</si>
  <si>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</si>
  <si>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</si>
  <si>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</si>
  <si>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三、节能环保支出</t>
  </si>
  <si>
    <t>十、城市基础设施配套费收入</t>
  </si>
  <si>
    <t xml:space="preserve">    可再生能源电价附加收入安排的支出</t>
  </si>
  <si>
    <t>十一、小型水库移民扶助基金收入</t>
  </si>
  <si>
    <t xml:space="preserve">    废弃电器电子产品处理基金支出</t>
  </si>
  <si>
    <t>十二、国家重大水利工程建设基金收入</t>
  </si>
  <si>
    <t>四、城乡社区支出</t>
  </si>
  <si>
    <t>十三、车辆通行费</t>
  </si>
  <si>
    <t xml:space="preserve">    国有土地使用权出让收入安排的支出</t>
  </si>
  <si>
    <t>十四、污水处理费收入</t>
  </si>
  <si>
    <t xml:space="preserve">    国有土地收益基金安排的支出</t>
  </si>
  <si>
    <t>十五、彩票发行机构和彩票销售机构的业务费用</t>
  </si>
  <si>
    <t xml:space="preserve">    农业土地开发资金安排的支出</t>
  </si>
  <si>
    <t>十六、其他政府性基金收入</t>
  </si>
  <si>
    <t xml:space="preserve">    城市基础设施配套费安排的支出</t>
  </si>
  <si>
    <t>十七、专项债券对应项目专项收入</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</si>
  <si>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</si>
  <si>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</si>
  <si>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</si>
  <si>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</si>
  <si>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</si>
  <si>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</si>
  <si>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</si>
  <si>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</si>
  <si>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</si>
  <si>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</si>
  <si>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</si>
  <si>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</si>
  <si>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</si>
  <si>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</si>
  <si>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</si>
  <si>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</si>
  <si>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</si>
  <si>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</si>
  <si>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</si>
  <si>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</si>
  <si>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</si>
  <si>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</si>
  <si>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</si>
  <si>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七、资源勘探工业信息等支出</t>
  </si>
  <si>
    <t xml:space="preserve">    农网还贷资金支出</t>
  </si>
  <si>
    <t>八、其他支出</t>
  </si>
  <si>
    <t xml:space="preserve">    其他政府性基金及对应专项债务收入安排的支出</t>
  </si>
  <si>
    <t xml:space="preserve">    彩票发行销售机构业务费安排的支出</t>
  </si>
  <si>
    <t xml:space="preserve">    彩票公益金安排的支出</t>
  </si>
  <si>
    <t>九、债务付息支出</t>
  </si>
  <si>
    <t>十、债务发行费用支出</t>
  </si>
  <si>
    <t>十一、抗疫特别国债安排的支出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</si>
  <si>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</si>
  <si>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</si>
  <si>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</si>
  <si>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</si>
  <si>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</si>
  <si>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</si>
  <si>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</si>
  <si>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</si>
  <si>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</si>
  <si>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</si>
  <si>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</si>
  <si>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</si>
  <si>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</si>
  <si>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表九</t>
  </si>
  <si>
    <t>2021年政府性基金预算收支明细表</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</si>
  <si>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</si>
  <si>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</si>
  <si>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</si>
  <si>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</si>
  <si>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</si>
  <si>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土地出让价款收入</t>
  </si>
  <si>
    <t xml:space="preserve">  补缴的土地价款</t>
  </si>
  <si>
    <t xml:space="preserve">      宣传促销</t>
  </si>
  <si>
    <t xml:space="preserve">  划拨土地收入</t>
  </si>
  <si>
    <t xml:space="preserve">      行业规划</t>
  </si>
  <si>
    <t xml:space="preserve">  缴纳新增建设用地土地有偿使用费</t>
  </si>
  <si>
    <t xml:space="preserve">      旅游事业补助</t>
  </si>
  <si>
    <t xml:space="preserve">  其他土地出让收入</t>
  </si>
  <si>
    <t xml:space="preserve">      地方旅游开发项目补助</t>
  </si>
  <si>
    <t xml:space="preserve">      其他旅游发展基金支出 </t>
  </si>
  <si>
    <t xml:space="preserve">  福利彩票公益金收入</t>
  </si>
  <si>
    <t xml:space="preserve">      资助城市影院</t>
  </si>
  <si>
    <t xml:space="preserve">  体育彩票公益金收入</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</si>
  <si>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</si>
  <si>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</si>
  <si>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</si>
  <si>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</si>
  <si>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福利彩票销售机构的业务费用</t>
  </si>
  <si>
    <t xml:space="preserve">  体育彩票销售机构的业务费用</t>
  </si>
  <si>
    <t xml:space="preserve">  彩票兑奖周转金</t>
  </si>
  <si>
    <t xml:space="preserve">      其他小型水库移民扶助基金支出</t>
  </si>
  <si>
    <t xml:space="preserve">  彩票发行销售风险基金</t>
  </si>
  <si>
    <t xml:space="preserve">  彩票市场调控资金收入</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</si>
  <si>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</si>
  <si>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</si>
  <si>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</si>
  <si>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</si>
  <si>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</si>
  <si>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</si>
  <si>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</si>
  <si>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</si>
  <si>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</si>
  <si>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</si>
  <si>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</si>
  <si>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</si>
  <si>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</si>
  <si>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</si>
  <si>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</si>
  <si>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</si>
  <si>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</si>
  <si>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</si>
  <si>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</si>
  <si>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</si>
  <si>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</si>
  <si>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</si>
  <si>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</si>
  <si>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</si>
  <si>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</si>
  <si>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</si>
  <si>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</si>
  <si>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</si>
  <si>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</si>
  <si>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</si>
  <si>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其他土地储备专项债券收入安排的支出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</si>
  <si>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</si>
  <si>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</si>
  <si>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</si>
  <si>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其他国有土地使用权出让收入对应专项债务收入安排的支出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</si>
  <si>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</si>
  <si>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</si>
  <si>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</si>
  <si>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</si>
  <si>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</si>
  <si>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</si>
  <si>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</si>
  <si>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</si>
  <si>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</si>
  <si>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</si>
  <si>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</si>
  <si>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</si>
  <si>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</si>
  <si>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</si>
  <si>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</si>
  <si>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</si>
  <si>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</si>
  <si>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</si>
  <si>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</si>
  <si>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</si>
  <si>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</si>
  <si>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</si>
  <si>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</si>
  <si>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</si>
  <si>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</si>
  <si>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</si>
  <si>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</si>
  <si>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</si>
  <si>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</si>
  <si>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</si>
  <si>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</si>
  <si>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</si>
  <si>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</si>
  <si>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</si>
  <si>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</si>
  <si>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</si>
  <si>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</si>
  <si>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</si>
  <si>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</si>
  <si>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</si>
  <si>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地方农网还贷资金支出</t>
  </si>
  <si>
    <t xml:space="preserve">      其他农网还贷资金支出</t>
  </si>
  <si>
    <t xml:space="preserve">      其他政府性基金安排的支出</t>
  </si>
  <si>
    <t xml:space="preserve">      其他地方自行试点项目收益专项债券收入安排的支出</t>
  </si>
  <si>
    <t xml:space="preserve">      其他政府性基金债务收入安排的支出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</si>
  <si>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</si>
  <si>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</si>
  <si>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</si>
  <si>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</si>
  <si>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</si>
  <si>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</si>
  <si>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</si>
  <si>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</si>
  <si>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</si>
  <si>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</si>
  <si>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</si>
  <si>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</si>
  <si>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</si>
  <si>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</si>
  <si>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</si>
  <si>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</si>
  <si>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</si>
  <si>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</si>
  <si>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</si>
  <si>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</si>
  <si>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</si>
  <si>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</si>
  <si>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</si>
  <si>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</si>
  <si>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</si>
  <si>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</si>
  <si>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</si>
  <si>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</si>
  <si>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</si>
  <si>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</si>
  <si>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</si>
  <si>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</si>
  <si>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</si>
  <si>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</si>
  <si>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</si>
  <si>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</si>
  <si>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</si>
  <si>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</si>
  <si>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</si>
  <si>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</si>
  <si>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</si>
  <si>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</si>
  <si>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</si>
  <si>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</si>
  <si>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</si>
  <si>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</si>
  <si>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</si>
  <si>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</si>
  <si>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</si>
  <si>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</si>
  <si>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</si>
  <si>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</si>
  <si>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</si>
  <si>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</si>
  <si>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</si>
  <si>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</si>
  <si>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</si>
  <si>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</si>
  <si>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</si>
  <si>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</si>
  <si>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</si>
  <si>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</si>
  <si>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</si>
  <si>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</si>
  <si>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</si>
  <si>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</si>
  <si>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</si>
  <si>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表十</t>
  </si>
  <si>
    <t>2021年政府性基金调入专项收入预算表</t>
  </si>
  <si>
    <t>表十一</t>
  </si>
  <si>
    <t>2021年政府性基金预算支出资金来源情况表</t>
  </si>
  <si>
    <t>当年预算收入安排</t>
  </si>
  <si>
    <t>转移支付收入安排</t>
  </si>
  <si>
    <t>上年结余</t>
  </si>
  <si>
    <t xml:space="preserve">表十二 </t>
  </si>
  <si>
    <t>2021年国有资本经营预算收支总表</t>
  </si>
  <si>
    <t>收          入</t>
  </si>
  <si>
    <t>支          出</t>
  </si>
  <si>
    <t>项        目</t>
  </si>
  <si>
    <t>行次</t>
  </si>
  <si>
    <t>执行数</t>
  </si>
  <si>
    <t>省本级</t>
  </si>
  <si>
    <t>地市级及以下</t>
  </si>
  <si>
    <t>栏次</t>
  </si>
  <si>
    <t>1</t>
  </si>
  <si>
    <t>2</t>
  </si>
  <si>
    <t>3</t>
  </si>
  <si>
    <t>4</t>
  </si>
  <si>
    <t>5</t>
  </si>
  <si>
    <t>6</t>
  </si>
  <si>
    <t>一、利润收入</t>
  </si>
  <si>
    <t>一、解决历史遗留问题及改革成本支出</t>
  </si>
  <si>
    <t>11</t>
  </si>
  <si>
    <t>二、股利、股息收入</t>
  </si>
  <si>
    <t>二、国有企业资本金注入</t>
  </si>
  <si>
    <t>12</t>
  </si>
  <si>
    <t>三、产权转让收入</t>
  </si>
  <si>
    <t>三、国有企业政策性补贴</t>
  </si>
  <si>
    <t>13</t>
  </si>
  <si>
    <t>四、清算收入</t>
  </si>
  <si>
    <t>四、其他国有资本经营预算支出</t>
  </si>
  <si>
    <t>14</t>
  </si>
  <si>
    <t>五、其他国有资本经营预算收入</t>
  </si>
  <si>
    <t>本年收入合计</t>
  </si>
  <si>
    <t>本年支出合计</t>
  </si>
  <si>
    <t>15</t>
  </si>
  <si>
    <t>国有资本经营预算转移支付收入</t>
  </si>
  <si>
    <t>7</t>
  </si>
  <si>
    <t>国有资本经营预算转移支付支出</t>
  </si>
  <si>
    <t>16</t>
  </si>
  <si>
    <t>国有资本经营预算上解收入</t>
  </si>
  <si>
    <t>8</t>
  </si>
  <si>
    <t>国有资本经营预算上解支出</t>
  </si>
  <si>
    <t>17</t>
  </si>
  <si>
    <t>上年结转</t>
  </si>
  <si>
    <t>9</t>
  </si>
  <si>
    <t>国有资本经营预算调出资金</t>
  </si>
  <si>
    <t>18</t>
  </si>
  <si>
    <t>结转下年</t>
  </si>
  <si>
    <t>19</t>
  </si>
  <si>
    <t>收 入 总 计</t>
  </si>
  <si>
    <t>10</t>
  </si>
  <si>
    <t>支 出 总 计</t>
  </si>
  <si>
    <t>20</t>
  </si>
  <si>
    <t>注：以上项目以2021年政府收支分类科目为准。在“解决历史遗留问题及改革成本支出”（22301款）科目下增设“金融企业改革性支出”（2230109项）科目，在“国有企业资本金注入”（22302款）科目下增设“金融企业资本性支出”（2230208项）科目，相应删除“金融国有资本经营预算支出”（22304款）科目及其项级科目。</t>
  </si>
  <si>
    <t>表十三</t>
  </si>
  <si>
    <t>2021年国有资本经营收入预算表</t>
  </si>
  <si>
    <t>科目编码</t>
  </si>
  <si>
    <t>科目名称/企业</t>
  </si>
  <si>
    <t>2020年执行数</t>
  </si>
  <si>
    <t>2021年预算数</t>
  </si>
  <si>
    <t>预算数为执行数的%</t>
  </si>
  <si>
    <t>1030601</t>
  </si>
  <si>
    <t/>
  </si>
  <si>
    <t>1030602</t>
  </si>
  <si>
    <t>1030603</t>
  </si>
  <si>
    <t>1030604</t>
  </si>
  <si>
    <t>1030698</t>
  </si>
  <si>
    <t>注：以上科目以2021年政府收支科目为准。</t>
  </si>
  <si>
    <t>表十四</t>
  </si>
  <si>
    <t>2021年国有资本经营支出预算表</t>
  </si>
  <si>
    <t>科目名称</t>
  </si>
  <si>
    <t>资本性支出</t>
  </si>
  <si>
    <t xml:space="preserve">费用性支出 </t>
  </si>
  <si>
    <t xml:space="preserve">一、国有资本经营预算支出 </t>
  </si>
  <si>
    <t>注：以上科目以2021年政府收支分类科目为准。在“解决历史遗留问题及改革成本支出”（22301款）科目下增设“金融企业改革性支出”（2230109项）科目，在“国有企业资本金注入”（22302款）科目下增设“金融企业资本性支出”（2230208项）科目，相应删除“金融国有资本经营预算支出”（22304款）科目及其项级科目。</t>
  </si>
  <si>
    <t>表十五</t>
  </si>
  <si>
    <t>2021年国有资本经营预算补充表</t>
  </si>
  <si>
    <t>项   目</t>
  </si>
  <si>
    <t>一、实施范围</t>
  </si>
  <si>
    <t>预算单位户数</t>
  </si>
  <si>
    <t>国有及国有控、参股企业户数（法人企业）</t>
  </si>
  <si>
    <t xml:space="preserve">    其中：纳入预算实施范围企业户数（法人企业）</t>
  </si>
  <si>
    <t>是否包括金融企业</t>
  </si>
  <si>
    <t>是否包括文化企业</t>
  </si>
  <si>
    <t>是否包括部门所属企业</t>
  </si>
  <si>
    <t>是否包括事业单位出资企业</t>
  </si>
  <si>
    <t>二、主要财务指标</t>
  </si>
  <si>
    <t>（一）国有及国有控、参股企业</t>
  </si>
  <si>
    <t>资产总额合计</t>
  </si>
  <si>
    <t>负债总额合计</t>
  </si>
  <si>
    <t>所有者权益合计</t>
  </si>
  <si>
    <t>利润总额合计</t>
  </si>
  <si>
    <t>净利润合计</t>
  </si>
  <si>
    <t>归属于母公司所有者净利润合计</t>
  </si>
  <si>
    <t>（二）纳入预算实施范围企业</t>
  </si>
  <si>
    <t>21</t>
  </si>
  <si>
    <t>22</t>
  </si>
  <si>
    <t>23</t>
  </si>
  <si>
    <t>三、国有资本收益情况</t>
  </si>
  <si>
    <t>24</t>
  </si>
  <si>
    <t>比例类型（单一比例/分类比例）</t>
  </si>
  <si>
    <t>25</t>
  </si>
  <si>
    <t>比例数值</t>
  </si>
  <si>
    <t>26</t>
  </si>
  <si>
    <t>四、编报情况</t>
  </si>
  <si>
    <t>27</t>
  </si>
  <si>
    <t>上报级次（人大/政府）</t>
  </si>
  <si>
    <t>28</t>
  </si>
  <si>
    <t>上报起始年</t>
  </si>
  <si>
    <t>29</t>
  </si>
  <si>
    <t>注：以上项目以2021年政府收支分类科目为准。</t>
  </si>
</sst>
</file>

<file path=xl/styles.xml><?xml version="1.0" encoding="utf-8"?>
<styleSheet xmlns="http://schemas.openxmlformats.org/spreadsheetml/2006/main">
  <numFmts count="11">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 numFmtId="177" formatCode="#,##0_ "/>
    <numFmt numFmtId="178" formatCode="0.00_ "/>
    <numFmt numFmtId="179" formatCode="_ * #,##0_ ;_ * \-#,##0_ ;_ * &quot;-&quot;??_ ;_ @_ "/>
    <numFmt numFmtId="180" formatCode="_ * #,##0.00_ ;_ * \-#,##0.00_ ;_ * &quot;-&quot;??.00_ ;_ @_ "/>
    <numFmt numFmtId="181" formatCode="0_ "/>
    <numFmt numFmtId="182" formatCode="0.0_ "/>
  </numFmts>
  <fonts count="37">
    <font>
      <sz val="12"/>
      <name val="宋体"/>
      <charset val="134"/>
    </font>
    <font>
      <b/>
      <sz val="16"/>
      <name val="黑体"/>
      <charset val="134"/>
    </font>
    <font>
      <sz val="11"/>
      <name val="宋体"/>
      <charset val="134"/>
      <scheme val="minor"/>
    </font>
    <font>
      <sz val="12"/>
      <name val="黑体"/>
      <charset val="134"/>
    </font>
    <font>
      <sz val="11"/>
      <color indexed="8"/>
      <name val="宋体"/>
      <charset val="134"/>
      <scheme val="minor"/>
    </font>
    <font>
      <b/>
      <sz val="11"/>
      <name val="宋体"/>
      <charset val="134"/>
      <scheme val="minor"/>
    </font>
    <font>
      <sz val="11"/>
      <color theme="1"/>
      <name val="宋体"/>
      <charset val="134"/>
      <scheme val="minor"/>
    </font>
    <font>
      <sz val="11"/>
      <color rgb="FFFF0000"/>
      <name val="宋体"/>
      <charset val="134"/>
      <scheme val="minor"/>
    </font>
    <font>
      <sz val="11"/>
      <name val="宋体"/>
      <charset val="134"/>
    </font>
    <font>
      <sz val="10"/>
      <name val="宋体"/>
      <charset val="134"/>
    </font>
    <font>
      <sz val="16"/>
      <name val="黑体"/>
      <charset val="134"/>
    </font>
    <font>
      <sz val="14"/>
      <name val="宋体"/>
      <charset val="134"/>
    </font>
    <font>
      <b/>
      <sz val="24"/>
      <name val="黑体"/>
      <charset val="134"/>
    </font>
    <font>
      <sz val="18"/>
      <name val="黑体"/>
      <charset val="134"/>
    </font>
    <font>
      <sz val="16"/>
      <name val="楷体_GB2312"/>
      <charset val="134"/>
    </font>
    <font>
      <sz val="48"/>
      <name val="黑体"/>
      <charset val="134"/>
    </font>
    <font>
      <sz val="22"/>
      <name val="楷体_GB2312"/>
      <charset val="134"/>
    </font>
    <font>
      <sz val="11"/>
      <color theme="1"/>
      <name val="宋体"/>
      <charset val="0"/>
      <scheme val="minor"/>
    </font>
    <font>
      <b/>
      <sz val="15"/>
      <color theme="3"/>
      <name val="宋体"/>
      <charset val="134"/>
      <scheme val="minor"/>
    </font>
    <font>
      <sz val="11"/>
      <color theme="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sz val="9"/>
      <name val="宋体"/>
      <charset val="134"/>
    </font>
    <font>
      <sz val="11"/>
      <color rgb="FF9C6500"/>
      <name val="宋体"/>
      <charset val="0"/>
      <scheme val="minor"/>
    </font>
    <font>
      <sz val="11"/>
      <color rgb="FF3F3F76"/>
      <name val="宋体"/>
      <charset val="0"/>
      <scheme val="minor"/>
    </font>
    <font>
      <i/>
      <sz val="11"/>
      <color rgb="FF7F7F7F"/>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mediumGray">
        <fgColor indexed="9"/>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8"/>
      </top>
      <bottom style="thin">
        <color indexed="8"/>
      </bottom>
      <diagonal/>
    </border>
    <border>
      <left style="thin">
        <color indexed="23"/>
      </left>
      <right style="thin">
        <color indexed="23"/>
      </right>
      <top style="thin">
        <color indexed="8"/>
      </top>
      <bottom style="thin">
        <color indexed="23"/>
      </bottom>
      <diagonal/>
    </border>
    <border>
      <left style="thin">
        <color indexed="23"/>
      </left>
      <right style="thin">
        <color indexed="8"/>
      </right>
      <top style="thin">
        <color indexed="23"/>
      </top>
      <bottom style="thin">
        <color indexed="8"/>
      </bottom>
      <diagonal/>
    </border>
    <border>
      <left style="thin">
        <color indexed="8"/>
      </left>
      <right style="thin">
        <color indexed="8"/>
      </right>
      <top style="thin">
        <color indexed="23"/>
      </top>
      <bottom style="thin">
        <color indexed="8"/>
      </bottom>
      <diagonal/>
    </border>
    <border>
      <left style="thin">
        <color indexed="23"/>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23"/>
      </left>
      <right style="thin">
        <color indexed="8"/>
      </right>
      <top style="thin">
        <color indexed="8"/>
      </top>
      <bottom style="thin">
        <color indexed="23"/>
      </bottom>
      <diagonal/>
    </border>
    <border>
      <left style="thin">
        <color indexed="8"/>
      </left>
      <right style="thin">
        <color indexed="8"/>
      </right>
      <top style="thin">
        <color indexed="8"/>
      </top>
      <bottom style="thin">
        <color indexed="23"/>
      </bottom>
      <diagonal/>
    </border>
    <border>
      <left style="thin">
        <color indexed="8"/>
      </left>
      <right style="thin">
        <color indexed="23"/>
      </right>
      <top style="thin">
        <color indexed="23"/>
      </top>
      <bottom style="thin">
        <color indexed="8"/>
      </bottom>
      <diagonal/>
    </border>
    <border>
      <left style="thin">
        <color indexed="8"/>
      </left>
      <right style="thin">
        <color indexed="23"/>
      </right>
      <top style="thin">
        <color indexed="23"/>
      </top>
      <bottom style="thin">
        <color indexed="23"/>
      </bottom>
      <diagonal/>
    </border>
    <border>
      <left style="thin">
        <color indexed="8"/>
      </left>
      <right style="thin">
        <color indexed="8"/>
      </right>
      <top style="thin">
        <color indexed="23"/>
      </top>
      <bottom style="thin">
        <color indexed="23"/>
      </bottom>
      <diagonal/>
    </border>
    <border>
      <left style="thin">
        <color indexed="8"/>
      </left>
      <right style="thin">
        <color indexed="23"/>
      </right>
      <top style="thin">
        <color indexed="8"/>
      </top>
      <bottom style="thin">
        <color indexed="8"/>
      </bottom>
      <diagonal/>
    </border>
    <border>
      <left style="thin">
        <color indexed="23"/>
      </left>
      <right style="thin">
        <color indexed="23"/>
      </right>
      <top style="thin">
        <color indexed="23"/>
      </top>
      <bottom style="thin">
        <color indexed="8"/>
      </bottom>
      <diagonal/>
    </border>
    <border>
      <left style="thin">
        <color indexed="8"/>
      </left>
      <right style="thin">
        <color indexed="23"/>
      </right>
      <top style="thin">
        <color indexed="8"/>
      </top>
      <bottom style="thin">
        <color indexed="23"/>
      </bottom>
      <diagonal/>
    </border>
    <border>
      <left style="thin">
        <color indexed="23"/>
      </left>
      <right style="thin">
        <color indexed="8"/>
      </right>
      <top style="thin">
        <color indexed="23"/>
      </top>
      <bottom style="thin">
        <color indexed="23"/>
      </bottom>
      <diagonal/>
    </border>
    <border>
      <left style="thin">
        <color indexed="8"/>
      </left>
      <right style="thin">
        <color indexed="8"/>
      </right>
      <top style="thin">
        <color indexed="8"/>
      </top>
      <bottom/>
      <diagonal/>
    </border>
    <border>
      <left style="thin">
        <color indexed="23"/>
      </left>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3"/>
      </left>
      <right style="thin">
        <color indexed="23"/>
      </right>
      <top/>
      <bottom style="thin">
        <color indexed="23"/>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xf numFmtId="42" fontId="6" fillId="0" borderId="0" applyFont="0" applyFill="0" applyBorder="0" applyAlignment="0" applyProtection="0">
      <alignment vertical="center"/>
    </xf>
    <xf numFmtId="0" fontId="17" fillId="14" borderId="0" applyNumberFormat="0" applyBorder="0" applyAlignment="0" applyProtection="0">
      <alignment vertical="center"/>
    </xf>
    <xf numFmtId="0" fontId="26" fillId="17" borderId="3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7" fillId="13" borderId="0" applyNumberFormat="0" applyBorder="0" applyAlignment="0" applyProtection="0">
      <alignment vertical="center"/>
    </xf>
    <xf numFmtId="0" fontId="23" fillId="15" borderId="0" applyNumberFormat="0" applyBorder="0" applyAlignment="0" applyProtection="0">
      <alignment vertical="center"/>
    </xf>
    <xf numFmtId="43" fontId="6" fillId="0" borderId="0" applyFont="0" applyFill="0" applyBorder="0" applyAlignment="0" applyProtection="0">
      <alignment vertical="center"/>
    </xf>
    <xf numFmtId="0" fontId="19" fillId="19" borderId="0" applyNumberFormat="0" applyBorder="0" applyAlignment="0" applyProtection="0">
      <alignment vertical="center"/>
    </xf>
    <xf numFmtId="0" fontId="28" fillId="0" borderId="0" applyNumberFormat="0" applyFill="0" applyBorder="0" applyAlignment="0" applyProtection="0">
      <alignment vertical="center"/>
    </xf>
    <xf numFmtId="9" fontId="6" fillId="0" borderId="0" applyFont="0" applyFill="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8" borderId="32" applyNumberFormat="0" applyFont="0" applyAlignment="0" applyProtection="0">
      <alignment vertical="center"/>
    </xf>
    <xf numFmtId="0" fontId="19" fillId="24"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31" applyNumberFormat="0" applyFill="0" applyAlignment="0" applyProtection="0">
      <alignment vertical="center"/>
    </xf>
    <xf numFmtId="0" fontId="29" fillId="0" borderId="31" applyNumberFormat="0" applyFill="0" applyAlignment="0" applyProtection="0">
      <alignment vertical="center"/>
    </xf>
    <xf numFmtId="0" fontId="19" fillId="18" borderId="0" applyNumberFormat="0" applyBorder="0" applyAlignment="0" applyProtection="0">
      <alignment vertical="center"/>
    </xf>
    <xf numFmtId="0" fontId="21" fillId="0" borderId="33" applyNumberFormat="0" applyFill="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31" fillId="26" borderId="35" applyNumberFormat="0" applyAlignment="0" applyProtection="0">
      <alignment vertical="center"/>
    </xf>
    <xf numFmtId="0" fontId="32" fillId="26" borderId="34" applyNumberFormat="0" applyAlignment="0" applyProtection="0">
      <alignment vertical="center"/>
    </xf>
    <xf numFmtId="0" fontId="33" fillId="28" borderId="36" applyNumberFormat="0" applyAlignment="0" applyProtection="0">
      <alignment vertical="center"/>
    </xf>
    <xf numFmtId="0" fontId="17" fillId="7" borderId="0" applyNumberFormat="0" applyBorder="0" applyAlignment="0" applyProtection="0">
      <alignment vertical="center"/>
    </xf>
    <xf numFmtId="0" fontId="19" fillId="30" borderId="0" applyNumberFormat="0" applyBorder="0" applyAlignment="0" applyProtection="0">
      <alignment vertical="center"/>
    </xf>
    <xf numFmtId="0" fontId="34" fillId="0" borderId="37" applyNumberFormat="0" applyFill="0" applyAlignment="0" applyProtection="0">
      <alignment vertical="center"/>
    </xf>
    <xf numFmtId="0" fontId="35" fillId="0" borderId="38" applyNumberFormat="0" applyFill="0" applyAlignment="0" applyProtection="0">
      <alignment vertical="center"/>
    </xf>
    <xf numFmtId="0" fontId="36" fillId="31" borderId="0" applyNumberFormat="0" applyBorder="0" applyAlignment="0" applyProtection="0">
      <alignment vertical="center"/>
    </xf>
    <xf numFmtId="0" fontId="25" fillId="16" borderId="0" applyNumberFormat="0" applyBorder="0" applyAlignment="0" applyProtection="0">
      <alignment vertical="center"/>
    </xf>
    <xf numFmtId="0" fontId="17" fillId="22" borderId="0" applyNumberFormat="0" applyBorder="0" applyAlignment="0" applyProtection="0">
      <alignment vertical="center"/>
    </xf>
    <xf numFmtId="0" fontId="19" fillId="25" borderId="0" applyNumberFormat="0" applyBorder="0" applyAlignment="0" applyProtection="0">
      <alignment vertical="center"/>
    </xf>
    <xf numFmtId="0" fontId="17" fillId="27" borderId="0" applyNumberFormat="0" applyBorder="0" applyAlignment="0" applyProtection="0">
      <alignment vertical="center"/>
    </xf>
    <xf numFmtId="0" fontId="17" fillId="12" borderId="0" applyNumberFormat="0" applyBorder="0" applyAlignment="0" applyProtection="0">
      <alignment vertical="center"/>
    </xf>
    <xf numFmtId="0" fontId="17" fillId="33" borderId="0" applyNumberFormat="0" applyBorder="0" applyAlignment="0" applyProtection="0">
      <alignment vertical="center"/>
    </xf>
    <xf numFmtId="0" fontId="17" fillId="34" borderId="0" applyNumberFormat="0" applyBorder="0" applyAlignment="0" applyProtection="0">
      <alignment vertical="center"/>
    </xf>
    <xf numFmtId="0" fontId="19" fillId="35" borderId="0" applyNumberFormat="0" applyBorder="0" applyAlignment="0" applyProtection="0">
      <alignment vertical="center"/>
    </xf>
    <xf numFmtId="0" fontId="0" fillId="0" borderId="0"/>
    <xf numFmtId="0" fontId="19" fillId="29" borderId="0" applyNumberFormat="0" applyBorder="0" applyAlignment="0" applyProtection="0">
      <alignment vertical="center"/>
    </xf>
    <xf numFmtId="0" fontId="17" fillId="32" borderId="0" applyNumberFormat="0" applyBorder="0" applyAlignment="0" applyProtection="0">
      <alignment vertical="center"/>
    </xf>
    <xf numFmtId="0" fontId="17" fillId="21"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7" fillId="5" borderId="0" applyNumberFormat="0" applyBorder="0" applyAlignment="0" applyProtection="0">
      <alignment vertical="center"/>
    </xf>
    <xf numFmtId="0" fontId="19" fillId="23"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24" fillId="0" borderId="0"/>
    <xf numFmtId="0" fontId="17" fillId="20" borderId="0" applyNumberFormat="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cellStyleXfs>
  <cellXfs count="246">
    <xf numFmtId="0" fontId="0" fillId="0" borderId="0" xfId="0"/>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1" fillId="0" borderId="0" xfId="47" applyFont="1" applyAlignment="1">
      <alignment horizontal="center" vertical="center"/>
    </xf>
    <xf numFmtId="0" fontId="2" fillId="0" borderId="0" xfId="0" applyFont="1" applyFill="1" applyBorder="1" applyAlignment="1">
      <alignment horizontal="right" vertical="center"/>
    </xf>
    <xf numFmtId="0" fontId="4" fillId="2" borderId="1" xfId="0" applyFont="1" applyFill="1" applyBorder="1" applyAlignment="1">
      <alignment horizontal="center" vertical="center"/>
    </xf>
    <xf numFmtId="0" fontId="4" fillId="2" borderId="2" xfId="0" applyFont="1" applyFill="1" applyBorder="1" applyAlignment="1">
      <alignment vertical="center"/>
    </xf>
    <xf numFmtId="0" fontId="4" fillId="2" borderId="1" xfId="0" applyFont="1" applyFill="1" applyBorder="1" applyAlignment="1">
      <alignment horizontal="left" vertical="center"/>
    </xf>
    <xf numFmtId="0" fontId="4" fillId="2" borderId="3" xfId="0" applyFont="1" applyFill="1" applyBorder="1" applyAlignment="1">
      <alignment vertical="center"/>
    </xf>
    <xf numFmtId="177" fontId="4" fillId="2" borderId="4" xfId="0" applyNumberFormat="1" applyFont="1" applyFill="1" applyBorder="1" applyAlignment="1">
      <alignment horizontal="right" vertical="center"/>
    </xf>
    <xf numFmtId="177" fontId="4" fillId="2" borderId="5" xfId="0" applyNumberFormat="1" applyFont="1" applyFill="1" applyBorder="1" applyAlignment="1">
      <alignment horizontal="right" vertical="center"/>
    </xf>
    <xf numFmtId="177" fontId="4" fillId="2" borderId="6" xfId="0" applyNumberFormat="1" applyFont="1" applyFill="1" applyBorder="1" applyAlignment="1">
      <alignment horizontal="right" vertical="center"/>
    </xf>
    <xf numFmtId="177" fontId="4" fillId="2" borderId="7" xfId="0" applyNumberFormat="1" applyFont="1" applyFill="1" applyBorder="1" applyAlignment="1">
      <alignment horizontal="right" vertical="center"/>
    </xf>
    <xf numFmtId="49" fontId="4" fillId="2" borderId="6" xfId="0" applyNumberFormat="1" applyFont="1" applyFill="1" applyBorder="1" applyAlignment="1">
      <alignment horizontal="right" vertical="center"/>
    </xf>
    <xf numFmtId="49" fontId="4" fillId="2" borderId="7" xfId="0" applyNumberFormat="1" applyFont="1" applyFill="1" applyBorder="1" applyAlignment="1">
      <alignment horizontal="right" vertical="center"/>
    </xf>
    <xf numFmtId="49" fontId="4" fillId="2" borderId="8" xfId="0" applyNumberFormat="1" applyFont="1" applyFill="1" applyBorder="1" applyAlignment="1">
      <alignment horizontal="right" vertical="center"/>
    </xf>
    <xf numFmtId="49" fontId="4" fillId="2" borderId="9" xfId="0" applyNumberFormat="1" applyFont="1" applyFill="1" applyBorder="1" applyAlignment="1">
      <alignment horizontal="right" vertical="center"/>
    </xf>
    <xf numFmtId="0" fontId="4" fillId="2" borderId="1" xfId="0" applyFont="1" applyFill="1" applyBorder="1" applyAlignment="1">
      <alignment vertical="center"/>
    </xf>
    <xf numFmtId="0" fontId="4" fillId="2" borderId="1" xfId="0" applyFont="1" applyFill="1" applyBorder="1" applyAlignment="1">
      <alignment horizontal="right" vertical="center"/>
    </xf>
    <xf numFmtId="176" fontId="4" fillId="2" borderId="4" xfId="0" applyNumberFormat="1" applyFont="1" applyFill="1" applyBorder="1" applyAlignment="1">
      <alignment horizontal="right" vertical="center"/>
    </xf>
    <xf numFmtId="176" fontId="4" fillId="2" borderId="5" xfId="0" applyNumberFormat="1" applyFont="1" applyFill="1" applyBorder="1" applyAlignment="1">
      <alignment horizontal="right" vertical="center"/>
    </xf>
    <xf numFmtId="176" fontId="4" fillId="2" borderId="6" xfId="0" applyNumberFormat="1" applyFont="1" applyFill="1" applyBorder="1" applyAlignment="1">
      <alignment horizontal="right" vertical="center"/>
    </xf>
    <xf numFmtId="176" fontId="4" fillId="2" borderId="7" xfId="0" applyNumberFormat="1" applyFont="1" applyFill="1" applyBorder="1" applyAlignment="1">
      <alignment horizontal="right" vertical="center"/>
    </xf>
    <xf numFmtId="176" fontId="4" fillId="2" borderId="8" xfId="0" applyNumberFormat="1" applyFont="1" applyFill="1" applyBorder="1" applyAlignment="1">
      <alignment horizontal="right" vertical="center"/>
    </xf>
    <xf numFmtId="176" fontId="4" fillId="2" borderId="9"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5" xfId="0" applyNumberFormat="1" applyFont="1" applyFill="1" applyBorder="1" applyAlignment="1">
      <alignment horizontal="right" vertical="center"/>
    </xf>
    <xf numFmtId="0" fontId="4" fillId="2" borderId="6" xfId="0" applyFont="1" applyFill="1" applyBorder="1" applyAlignment="1">
      <alignment horizontal="right" vertical="center"/>
    </xf>
    <xf numFmtId="0" fontId="4" fillId="2" borderId="7" xfId="0" applyFont="1" applyFill="1" applyBorder="1" applyAlignment="1">
      <alignment horizontal="right" vertical="center"/>
    </xf>
    <xf numFmtId="0" fontId="1" fillId="0" borderId="0"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8" xfId="0" applyFont="1" applyFill="1" applyBorder="1" applyAlignment="1">
      <alignment vertical="center"/>
    </xf>
    <xf numFmtId="0" fontId="4" fillId="2" borderId="7" xfId="0" applyFont="1" applyFill="1" applyBorder="1" applyAlignment="1">
      <alignment vertical="center"/>
    </xf>
    <xf numFmtId="0" fontId="4" fillId="2" borderId="9" xfId="0" applyFont="1" applyFill="1" applyBorder="1" applyAlignment="1">
      <alignment vertical="center"/>
    </xf>
    <xf numFmtId="0" fontId="4" fillId="2" borderId="5" xfId="0"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49" fontId="4" fillId="2" borderId="12"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0" fontId="4" fillId="2" borderId="1" xfId="0" applyFont="1" applyFill="1" applyBorder="1" applyAlignment="1">
      <alignment horizontal="justify" vertical="center"/>
    </xf>
    <xf numFmtId="0" fontId="4" fillId="2" borderId="6" xfId="0" applyFont="1" applyFill="1" applyBorder="1" applyAlignment="1">
      <alignment vertical="center"/>
    </xf>
    <xf numFmtId="176" fontId="4" fillId="2" borderId="13" xfId="0" applyNumberFormat="1" applyFont="1" applyFill="1" applyBorder="1" applyAlignment="1">
      <alignment horizontal="right" vertical="center"/>
    </xf>
    <xf numFmtId="176" fontId="4" fillId="2" borderId="2" xfId="0" applyNumberFormat="1" applyFont="1" applyFill="1" applyBorder="1" applyAlignment="1">
      <alignment horizontal="right" vertical="center"/>
    </xf>
    <xf numFmtId="0" fontId="4" fillId="2" borderId="13" xfId="0" applyFont="1" applyFill="1" applyBorder="1" applyAlignment="1">
      <alignment vertical="center"/>
    </xf>
    <xf numFmtId="0" fontId="4" fillId="2" borderId="14" xfId="0" applyFont="1" applyFill="1" applyBorder="1" applyAlignment="1">
      <alignment vertical="center"/>
    </xf>
    <xf numFmtId="0" fontId="4" fillId="2" borderId="2" xfId="0" applyFont="1" applyFill="1" applyBorder="1" applyAlignment="1">
      <alignment horizontal="center" vertical="center"/>
    </xf>
    <xf numFmtId="178" fontId="4" fillId="2" borderId="5" xfId="0" applyNumberFormat="1" applyFont="1" applyFill="1" applyBorder="1" applyAlignment="1">
      <alignment horizontal="right" vertical="center"/>
    </xf>
    <xf numFmtId="178" fontId="4" fillId="2" borderId="7" xfId="0" applyNumberFormat="1" applyFont="1" applyFill="1" applyBorder="1" applyAlignment="1">
      <alignment horizontal="right" vertical="center"/>
    </xf>
    <xf numFmtId="178" fontId="4" fillId="2" borderId="6" xfId="0" applyNumberFormat="1" applyFont="1" applyFill="1" applyBorder="1" applyAlignment="1">
      <alignment horizontal="right" vertical="center"/>
    </xf>
    <xf numFmtId="0" fontId="4" fillId="2" borderId="15" xfId="0" applyFont="1" applyFill="1" applyBorder="1" applyAlignment="1">
      <alignment vertical="center"/>
    </xf>
    <xf numFmtId="0" fontId="4" fillId="2" borderId="12"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horizontal="right" vertical="center"/>
    </xf>
    <xf numFmtId="0" fontId="4" fillId="2" borderId="16" xfId="0" applyFont="1" applyFill="1" applyBorder="1" applyAlignment="1">
      <alignment vertical="center"/>
    </xf>
    <xf numFmtId="0" fontId="1" fillId="0" borderId="0" xfId="0" applyFont="1" applyAlignment="1">
      <alignment horizontal="center" vertical="center"/>
    </xf>
    <xf numFmtId="176" fontId="4" fillId="2" borderId="12" xfId="0" applyNumberFormat="1" applyFont="1" applyFill="1" applyBorder="1" applyAlignment="1">
      <alignment horizontal="right" vertical="center"/>
    </xf>
    <xf numFmtId="0" fontId="4" fillId="2" borderId="1"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7" xfId="0" applyFont="1" applyFill="1" applyBorder="1" applyAlignment="1">
      <alignment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1" fillId="0" borderId="0" xfId="0" applyFont="1" applyFill="1"/>
    <xf numFmtId="0" fontId="5" fillId="0" borderId="0" xfId="0" applyFont="1" applyFill="1" applyAlignment="1">
      <alignment vertical="center"/>
    </xf>
    <xf numFmtId="0" fontId="2" fillId="0" borderId="0" xfId="0" applyFont="1" applyFill="1"/>
    <xf numFmtId="0" fontId="3" fillId="0" borderId="0" xfId="0" applyFont="1" applyFill="1"/>
    <xf numFmtId="0" fontId="1" fillId="0" borderId="0" xfId="0" applyFont="1" applyFill="1" applyAlignment="1">
      <alignment horizontal="center" vertical="center"/>
    </xf>
    <xf numFmtId="0" fontId="2" fillId="0" borderId="0" xfId="0" applyFont="1" applyFill="1" applyAlignment="1">
      <alignment horizontal="right"/>
    </xf>
    <xf numFmtId="0" fontId="5" fillId="0" borderId="21"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3" xfId="0" applyFont="1" applyFill="1" applyBorder="1" applyAlignment="1">
      <alignment horizontal="center"/>
    </xf>
    <xf numFmtId="0" fontId="2" fillId="0" borderId="23" xfId="0" applyFont="1" applyFill="1" applyBorder="1" applyAlignment="1">
      <alignment horizontal="center" wrapText="1"/>
    </xf>
    <xf numFmtId="0" fontId="2" fillId="0" borderId="23" xfId="0" applyFont="1" applyFill="1" applyBorder="1" applyAlignment="1">
      <alignment horizontal="center" vertical="center"/>
    </xf>
    <xf numFmtId="0" fontId="5" fillId="0" borderId="24" xfId="0" applyFont="1" applyFill="1" applyBorder="1" applyAlignment="1">
      <alignment horizontal="center" vertical="center"/>
    </xf>
    <xf numFmtId="3" fontId="2" fillId="3" borderId="19" xfId="0" applyNumberFormat="1" applyFont="1" applyFill="1" applyBorder="1" applyAlignment="1" applyProtection="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3" fontId="2" fillId="3" borderId="19" xfId="0" applyNumberFormat="1" applyFont="1" applyFill="1" applyBorder="1" applyAlignment="1" applyProtection="1">
      <alignment horizontal="left" vertical="center"/>
    </xf>
    <xf numFmtId="0" fontId="2" fillId="0" borderId="19" xfId="0" applyFont="1" applyBorder="1" applyAlignment="1">
      <alignment horizontal="left" vertical="center"/>
    </xf>
    <xf numFmtId="0" fontId="2" fillId="0" borderId="19" xfId="55" applyFont="1" applyFill="1" applyBorder="1" applyAlignment="1">
      <alignment vertical="center" wrapText="1"/>
    </xf>
    <xf numFmtId="3" fontId="2" fillId="0" borderId="19" xfId="0" applyNumberFormat="1" applyFont="1" applyFill="1" applyBorder="1" applyAlignment="1" applyProtection="1">
      <alignment horizontal="left" vertical="center"/>
    </xf>
    <xf numFmtId="0" fontId="2" fillId="0" borderId="19" xfId="0" applyFont="1" applyFill="1" applyBorder="1"/>
    <xf numFmtId="0" fontId="5" fillId="0" borderId="19" xfId="0" applyFont="1" applyFill="1" applyBorder="1" applyAlignment="1">
      <alignment horizontal="distributed" vertical="center"/>
    </xf>
    <xf numFmtId="0" fontId="1" fillId="0" borderId="0" xfId="0" applyFont="1"/>
    <xf numFmtId="0" fontId="2" fillId="0" borderId="0" xfId="0" applyFont="1"/>
    <xf numFmtId="0" fontId="2" fillId="0" borderId="0" xfId="0" applyFont="1" applyBorder="1"/>
    <xf numFmtId="0" fontId="1" fillId="0" borderId="0" xfId="0" applyFont="1" applyBorder="1"/>
    <xf numFmtId="0" fontId="2" fillId="0" borderId="0" xfId="0" applyFont="1" applyBorder="1" applyAlignment="1">
      <alignment horizontal="right"/>
    </xf>
    <xf numFmtId="0" fontId="2" fillId="0" borderId="19" xfId="0" applyFont="1" applyBorder="1" applyAlignment="1">
      <alignment horizontal="center" vertical="center" wrapText="1"/>
    </xf>
    <xf numFmtId="0" fontId="5" fillId="0" borderId="19" xfId="0" applyFont="1" applyFill="1" applyBorder="1" applyAlignment="1">
      <alignment horizontal="center" vertical="center" wrapText="1"/>
    </xf>
    <xf numFmtId="0" fontId="5" fillId="0" borderId="19" xfId="0" applyFont="1" applyBorder="1" applyAlignment="1">
      <alignment horizontal="center" vertical="center" wrapText="1"/>
    </xf>
    <xf numFmtId="3" fontId="2" fillId="0" borderId="19" xfId="0" applyNumberFormat="1" applyFont="1" applyFill="1" applyBorder="1" applyAlignment="1" applyProtection="1">
      <alignment vertical="center"/>
    </xf>
    <xf numFmtId="0" fontId="2" fillId="0" borderId="19" xfId="0" applyFont="1" applyBorder="1"/>
    <xf numFmtId="49" fontId="2" fillId="0" borderId="19" xfId="52" applyNumberFormat="1" applyFont="1" applyFill="1" applyBorder="1" applyAlignment="1" applyProtection="1">
      <alignment horizontal="distributed"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right"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19" xfId="0" applyFont="1" applyBorder="1" applyAlignment="1">
      <alignment vertical="center"/>
    </xf>
    <xf numFmtId="0" fontId="5" fillId="0" borderId="19" xfId="0" applyFont="1" applyFill="1" applyBorder="1" applyAlignment="1">
      <alignment vertical="center"/>
    </xf>
    <xf numFmtId="1" fontId="2" fillId="0" borderId="19" xfId="0" applyNumberFormat="1" applyFont="1" applyFill="1" applyBorder="1" applyAlignment="1" applyProtection="1">
      <alignment vertical="center"/>
      <protection locked="0"/>
    </xf>
    <xf numFmtId="0" fontId="2" fillId="3" borderId="0" xfId="0" applyFont="1" applyFill="1" applyAlignment="1">
      <alignment vertical="center"/>
    </xf>
    <xf numFmtId="0" fontId="5" fillId="0" borderId="27" xfId="0" applyFont="1" applyFill="1" applyBorder="1" applyAlignment="1">
      <alignment horizontal="center" vertical="center"/>
    </xf>
    <xf numFmtId="0" fontId="5" fillId="0" borderId="19" xfId="0" applyFont="1" applyFill="1" applyBorder="1" applyAlignment="1">
      <alignment horizontal="center" vertical="center"/>
    </xf>
    <xf numFmtId="179" fontId="2" fillId="3" borderId="19" xfId="8" applyNumberFormat="1" applyFont="1" applyFill="1" applyBorder="1" applyAlignment="1">
      <alignment vertical="center"/>
    </xf>
    <xf numFmtId="179" fontId="2" fillId="3" borderId="23" xfId="8" applyNumberFormat="1" applyFont="1" applyFill="1" applyBorder="1" applyAlignment="1">
      <alignment horizontal="center" vertical="center"/>
    </xf>
    <xf numFmtId="179" fontId="5" fillId="3" borderId="23" xfId="8" applyNumberFormat="1" applyFont="1" applyFill="1" applyBorder="1" applyAlignment="1">
      <alignment horizontal="center" vertical="center"/>
    </xf>
    <xf numFmtId="0" fontId="5" fillId="3" borderId="23" xfId="0" applyFont="1" applyFill="1" applyBorder="1" applyAlignment="1">
      <alignment horizontal="center" vertical="center"/>
    </xf>
    <xf numFmtId="0" fontId="2" fillId="3" borderId="19" xfId="0" applyFont="1" applyFill="1" applyBorder="1" applyAlignment="1">
      <alignment vertical="center"/>
    </xf>
    <xf numFmtId="3" fontId="6" fillId="3" borderId="19" xfId="0" applyNumberFormat="1" applyFont="1" applyFill="1" applyBorder="1" applyAlignment="1" applyProtection="1">
      <alignment vertical="center"/>
    </xf>
    <xf numFmtId="180" fontId="2" fillId="3" borderId="19" xfId="8" applyNumberFormat="1" applyFont="1" applyFill="1" applyBorder="1" applyAlignment="1">
      <alignment vertical="center"/>
    </xf>
    <xf numFmtId="179" fontId="2" fillId="3" borderId="19" xfId="8" applyNumberFormat="1" applyFont="1" applyFill="1" applyBorder="1" applyAlignment="1" applyProtection="1">
      <alignment vertical="center"/>
    </xf>
    <xf numFmtId="179" fontId="2" fillId="0" borderId="19" xfId="8" applyNumberFormat="1" applyFont="1" applyFill="1" applyBorder="1" applyAlignment="1">
      <alignment vertical="center"/>
    </xf>
    <xf numFmtId="3" fontId="7" fillId="0" borderId="19" xfId="0" applyNumberFormat="1" applyFont="1" applyFill="1" applyBorder="1" applyAlignment="1" applyProtection="1">
      <alignment vertical="center"/>
    </xf>
    <xf numFmtId="179" fontId="2" fillId="0" borderId="19" xfId="8" applyNumberFormat="1" applyFont="1" applyBorder="1" applyAlignment="1">
      <alignment horizontal="left" vertical="center"/>
    </xf>
    <xf numFmtId="179" fontId="2" fillId="0" borderId="19" xfId="8" applyNumberFormat="1" applyFont="1" applyFill="1" applyBorder="1" applyAlignment="1" applyProtection="1">
      <alignment horizontal="left" vertical="center"/>
    </xf>
    <xf numFmtId="179" fontId="2" fillId="0" borderId="19" xfId="8" applyNumberFormat="1" applyFont="1" applyFill="1" applyBorder="1" applyAlignment="1" applyProtection="1">
      <alignment horizontal="right" vertical="center"/>
    </xf>
    <xf numFmtId="179" fontId="2" fillId="4" borderId="19" xfId="8" applyNumberFormat="1" applyFont="1" applyFill="1" applyBorder="1" applyAlignment="1" applyProtection="1">
      <alignment horizontal="right" vertical="center"/>
    </xf>
    <xf numFmtId="0" fontId="1" fillId="0" borderId="0" xfId="57" applyFont="1" applyFill="1"/>
    <xf numFmtId="0" fontId="2" fillId="0" borderId="0" xfId="57" applyFont="1" applyFill="1"/>
    <xf numFmtId="0" fontId="1" fillId="0" borderId="0" xfId="57" applyNumberFormat="1" applyFont="1" applyFill="1" applyAlignment="1" applyProtection="1">
      <alignment vertical="center"/>
    </xf>
    <xf numFmtId="0" fontId="1" fillId="0" borderId="0" xfId="57" applyNumberFormat="1" applyFont="1" applyFill="1" applyAlignment="1" applyProtection="1">
      <alignment horizontal="center" vertical="center"/>
    </xf>
    <xf numFmtId="0" fontId="2" fillId="0" borderId="0" xfId="57" applyNumberFormat="1" applyFont="1" applyFill="1" applyAlignment="1" applyProtection="1">
      <alignment horizontal="right" vertical="center"/>
    </xf>
    <xf numFmtId="0" fontId="5" fillId="0" borderId="28" xfId="57" applyNumberFormat="1" applyFont="1" applyFill="1" applyBorder="1" applyAlignment="1" applyProtection="1">
      <alignment horizontal="center" vertical="center"/>
    </xf>
    <xf numFmtId="0" fontId="2" fillId="0" borderId="21" xfId="57" applyNumberFormat="1" applyFont="1" applyFill="1" applyBorder="1" applyAlignment="1" applyProtection="1">
      <alignment horizontal="center" vertical="center"/>
    </xf>
    <xf numFmtId="0" fontId="2" fillId="0" borderId="19" xfId="57" applyNumberFormat="1" applyFont="1" applyFill="1" applyBorder="1" applyAlignment="1" applyProtection="1">
      <alignment horizontal="center" vertical="center" wrapText="1"/>
    </xf>
    <xf numFmtId="0" fontId="2" fillId="0" borderId="23" xfId="57" applyNumberFormat="1" applyFont="1" applyFill="1" applyBorder="1" applyAlignment="1" applyProtection="1">
      <alignment horizontal="center" vertical="center"/>
    </xf>
    <xf numFmtId="0" fontId="5" fillId="0" borderId="19" xfId="57" applyNumberFormat="1" applyFont="1" applyFill="1" applyBorder="1" applyAlignment="1" applyProtection="1">
      <alignment horizontal="center" vertical="center" wrapText="1"/>
    </xf>
    <xf numFmtId="0" fontId="2" fillId="0" borderId="19" xfId="57" applyFont="1" applyFill="1" applyBorder="1" applyAlignment="1">
      <alignment vertical="center"/>
    </xf>
    <xf numFmtId="0" fontId="2" fillId="0" borderId="19" xfId="57" applyFont="1" applyFill="1" applyBorder="1"/>
    <xf numFmtId="0" fontId="2" fillId="0" borderId="19" xfId="57" applyFont="1" applyFill="1" applyBorder="1" applyAlignment="1">
      <alignment shrinkToFit="1"/>
    </xf>
    <xf numFmtId="0" fontId="2" fillId="0" borderId="19" xfId="57" applyFont="1" applyFill="1" applyBorder="1" applyAlignment="1">
      <alignment horizontal="left" vertical="center"/>
    </xf>
    <xf numFmtId="0" fontId="2" fillId="0" borderId="19" xfId="57" applyFont="1" applyFill="1" applyBorder="1" applyAlignment="1">
      <alignment horizontal="left"/>
    </xf>
    <xf numFmtId="0" fontId="5" fillId="0" borderId="0" xfId="57" applyNumberFormat="1" applyFont="1" applyFill="1" applyBorder="1" applyAlignment="1" applyProtection="1">
      <alignment horizontal="center" vertical="center"/>
    </xf>
    <xf numFmtId="0" fontId="2" fillId="0" borderId="28" xfId="57" applyNumberFormat="1" applyFont="1" applyFill="1" applyBorder="1" applyAlignment="1" applyProtection="1">
      <alignment horizontal="right" vertical="center"/>
    </xf>
    <xf numFmtId="0" fontId="5" fillId="0" borderId="21" xfId="57" applyNumberFormat="1" applyFont="1" applyFill="1" applyBorder="1" applyAlignment="1" applyProtection="1">
      <alignment horizontal="center" vertical="center" wrapText="1"/>
    </xf>
    <xf numFmtId="0" fontId="5" fillId="0" borderId="23" xfId="57" applyNumberFormat="1" applyFont="1" applyFill="1" applyBorder="1" applyAlignment="1" applyProtection="1">
      <alignment horizontal="center" vertical="center" wrapText="1"/>
    </xf>
    <xf numFmtId="1" fontId="2" fillId="0" borderId="19" xfId="0" applyNumberFormat="1" applyFont="1" applyFill="1" applyBorder="1" applyAlignment="1" applyProtection="1">
      <alignment vertical="center" wrapText="1"/>
      <protection locked="0"/>
    </xf>
    <xf numFmtId="0" fontId="2" fillId="0" borderId="19" xfId="0" applyNumberFormat="1" applyFont="1" applyFill="1" applyBorder="1" applyAlignment="1" applyProtection="1">
      <alignment vertical="center" wrapText="1"/>
      <protection locked="0"/>
    </xf>
    <xf numFmtId="3" fontId="2" fillId="0" borderId="19" xfId="0" applyNumberFormat="1" applyFont="1" applyFill="1" applyBorder="1" applyAlignment="1" applyProtection="1">
      <alignment vertical="center" wrapText="1"/>
      <protection locked="0"/>
    </xf>
    <xf numFmtId="3" fontId="2" fillId="0" borderId="19" xfId="57" applyNumberFormat="1" applyFont="1" applyFill="1" applyBorder="1" applyAlignment="1" applyProtection="1">
      <alignment horizontal="right" vertical="center" shrinkToFit="1"/>
    </xf>
    <xf numFmtId="0" fontId="2" fillId="0" borderId="19" xfId="0" applyFont="1" applyBorder="1" applyAlignment="1" applyProtection="1">
      <alignment vertical="center" wrapText="1"/>
      <protection locked="0"/>
    </xf>
    <xf numFmtId="0" fontId="1" fillId="3" borderId="0" xfId="57" applyFont="1" applyFill="1"/>
    <xf numFmtId="0" fontId="7" fillId="0" borderId="0" xfId="57" applyFont="1" applyFill="1"/>
    <xf numFmtId="0" fontId="1" fillId="3" borderId="0" xfId="0" applyFont="1" applyFill="1" applyAlignment="1">
      <alignment horizontal="center" vertical="center"/>
    </xf>
    <xf numFmtId="0" fontId="2" fillId="0" borderId="19" xfId="57" applyNumberFormat="1" applyFont="1" applyFill="1" applyBorder="1" applyAlignment="1" applyProtection="1">
      <alignment horizontal="centerContinuous" vertical="center" wrapText="1"/>
    </xf>
    <xf numFmtId="0" fontId="2" fillId="0" borderId="29" xfId="57" applyNumberFormat="1" applyFont="1" applyFill="1" applyBorder="1" applyAlignment="1" applyProtection="1">
      <alignment horizontal="center" vertical="center"/>
    </xf>
    <xf numFmtId="0" fontId="2" fillId="0" borderId="21" xfId="57" applyNumberFormat="1" applyFont="1" applyFill="1" applyBorder="1" applyAlignment="1" applyProtection="1">
      <alignment horizontal="center" vertical="center" wrapText="1"/>
    </xf>
    <xf numFmtId="3" fontId="2" fillId="0" borderId="19" xfId="57" applyNumberFormat="1" applyFont="1" applyFill="1" applyBorder="1" applyAlignment="1" applyProtection="1">
      <alignment horizontal="left" vertical="center"/>
    </xf>
    <xf numFmtId="179" fontId="2" fillId="0" borderId="19" xfId="8" applyNumberFormat="1" applyFont="1" applyFill="1" applyBorder="1" applyAlignment="1" applyProtection="1">
      <alignment horizontal="right" vertical="center" shrinkToFit="1"/>
    </xf>
    <xf numFmtId="179" fontId="2" fillId="0" borderId="19" xfId="8" applyNumberFormat="1" applyFont="1" applyFill="1" applyBorder="1" applyAlignment="1" applyProtection="1">
      <alignment shrinkToFit="1"/>
    </xf>
    <xf numFmtId="0" fontId="7" fillId="0" borderId="0" xfId="57" applyNumberFormat="1" applyFont="1" applyFill="1" applyAlignment="1" applyProtection="1">
      <alignment horizontal="right" vertical="center"/>
    </xf>
    <xf numFmtId="0" fontId="7" fillId="0" borderId="19" xfId="57" applyNumberFormat="1" applyFont="1" applyFill="1" applyBorder="1" applyAlignment="1" applyProtection="1">
      <alignment horizontal="centerContinuous" vertical="center" wrapText="1"/>
    </xf>
    <xf numFmtId="0" fontId="2" fillId="0" borderId="25" xfId="57" applyNumberFormat="1" applyFont="1" applyFill="1" applyBorder="1" applyAlignment="1" applyProtection="1">
      <alignment horizontal="center" vertical="center" wrapText="1"/>
    </xf>
    <xf numFmtId="0" fontId="2" fillId="0" borderId="27" xfId="57" applyNumberFormat="1" applyFont="1" applyFill="1" applyBorder="1" applyAlignment="1" applyProtection="1">
      <alignment horizontal="center" vertical="center" wrapText="1"/>
    </xf>
    <xf numFmtId="0" fontId="2" fillId="0" borderId="23" xfId="57" applyNumberFormat="1" applyFont="1" applyFill="1" applyBorder="1" applyAlignment="1" applyProtection="1">
      <alignment horizontal="center" vertical="center" wrapText="1"/>
    </xf>
    <xf numFmtId="0" fontId="2" fillId="0" borderId="26" xfId="57" applyNumberFormat="1" applyFont="1" applyFill="1" applyBorder="1" applyAlignment="1" applyProtection="1">
      <alignment horizontal="center" vertical="center" wrapText="1"/>
    </xf>
    <xf numFmtId="0" fontId="7" fillId="0" borderId="19" xfId="57" applyFont="1" applyFill="1" applyBorder="1"/>
    <xf numFmtId="0" fontId="1" fillId="3" borderId="0" xfId="0" applyFont="1" applyFill="1" applyAlignment="1">
      <alignment vertical="center"/>
    </xf>
    <xf numFmtId="0" fontId="5" fillId="3" borderId="0" xfId="0" applyFont="1" applyFill="1" applyAlignment="1">
      <alignment vertical="center"/>
    </xf>
    <xf numFmtId="0" fontId="2" fillId="3" borderId="0" xfId="0" applyFont="1" applyFill="1" applyBorder="1" applyAlignment="1">
      <alignment vertical="center"/>
    </xf>
    <xf numFmtId="0" fontId="5" fillId="3" borderId="19" xfId="0" applyFont="1" applyFill="1" applyBorder="1" applyAlignment="1">
      <alignment horizontal="center" vertical="center"/>
    </xf>
    <xf numFmtId="0" fontId="5" fillId="3" borderId="19" xfId="0" applyFont="1" applyFill="1" applyBorder="1" applyAlignment="1">
      <alignment horizontal="center" vertical="center" wrapText="1"/>
    </xf>
    <xf numFmtId="181" fontId="2" fillId="3" borderId="19" xfId="0" applyNumberFormat="1" applyFont="1" applyFill="1" applyBorder="1" applyAlignment="1" applyProtection="1">
      <alignment vertical="center"/>
      <protection locked="0"/>
    </xf>
    <xf numFmtId="0" fontId="2" fillId="3" borderId="19" xfId="0" applyFont="1" applyFill="1" applyBorder="1" applyAlignment="1">
      <alignment horizontal="left" vertical="center"/>
    </xf>
    <xf numFmtId="0" fontId="5" fillId="3" borderId="19" xfId="0" applyFont="1" applyFill="1" applyBorder="1" applyAlignment="1">
      <alignment horizontal="distributed" vertical="center"/>
    </xf>
    <xf numFmtId="0" fontId="2" fillId="3" borderId="28" xfId="0" applyFont="1" applyFill="1" applyBorder="1" applyAlignment="1">
      <alignment horizontal="right" vertical="center"/>
    </xf>
    <xf numFmtId="0" fontId="2" fillId="0" borderId="19" xfId="0" applyFont="1" applyFill="1" applyBorder="1" applyAlignment="1">
      <alignment horizontal="center" vertical="center" wrapText="1"/>
    </xf>
    <xf numFmtId="179" fontId="2" fillId="0" borderId="19" xfId="8" applyNumberFormat="1" applyFont="1" applyFill="1" applyBorder="1" applyAlignment="1">
      <alignment horizontal="center" vertical="center"/>
    </xf>
    <xf numFmtId="0" fontId="2" fillId="0" borderId="19" xfId="0" applyFont="1" applyFill="1" applyBorder="1" applyAlignment="1">
      <alignment horizontal="center" vertical="center"/>
    </xf>
    <xf numFmtId="181" fontId="2" fillId="3" borderId="19" xfId="0" applyNumberFormat="1" applyFont="1" applyFill="1" applyBorder="1" applyAlignment="1" applyProtection="1">
      <alignment horizontal="left" vertical="center"/>
      <protection locked="0"/>
    </xf>
    <xf numFmtId="182" fontId="2" fillId="3" borderId="19" xfId="0" applyNumberFormat="1" applyFont="1" applyFill="1" applyBorder="1" applyAlignment="1" applyProtection="1">
      <alignment horizontal="left" vertical="center"/>
      <protection locked="0"/>
    </xf>
    <xf numFmtId="181" fontId="2" fillId="3" borderId="23" xfId="0" applyNumberFormat="1" applyFont="1" applyFill="1" applyBorder="1" applyAlignment="1" applyProtection="1">
      <alignment horizontal="left" vertical="center"/>
      <protection locked="0"/>
    </xf>
    <xf numFmtId="0" fontId="2" fillId="3" borderId="23" xfId="0" applyFont="1" applyFill="1" applyBorder="1" applyAlignment="1">
      <alignment vertical="center"/>
    </xf>
    <xf numFmtId="179" fontId="2" fillId="0" borderId="25" xfId="8" applyNumberFormat="1" applyFont="1" applyFill="1" applyBorder="1" applyAlignment="1" applyProtection="1">
      <alignment horizontal="left" vertical="center"/>
      <protection locked="0"/>
    </xf>
    <xf numFmtId="179" fontId="2" fillId="0" borderId="25" xfId="8" applyNumberFormat="1" applyFont="1" applyBorder="1" applyAlignment="1">
      <alignment vertical="center"/>
    </xf>
    <xf numFmtId="0" fontId="2" fillId="3" borderId="25" xfId="0" applyFont="1" applyFill="1" applyBorder="1" applyAlignment="1">
      <alignment vertical="center"/>
    </xf>
    <xf numFmtId="0" fontId="2" fillId="0" borderId="25" xfId="0" applyFont="1" applyFill="1" applyBorder="1" applyAlignment="1">
      <alignment vertical="center"/>
    </xf>
    <xf numFmtId="0" fontId="2" fillId="0" borderId="25" xfId="0" applyFont="1" applyBorder="1" applyAlignment="1">
      <alignment vertical="center"/>
    </xf>
    <xf numFmtId="0" fontId="1"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6" fillId="3"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1" fillId="0" borderId="0" xfId="0" applyFont="1" applyFill="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left" vertical="center"/>
      <protection locked="0"/>
    </xf>
    <xf numFmtId="179" fontId="5" fillId="0" borderId="19" xfId="8" applyNumberFormat="1" applyFont="1" applyFill="1" applyBorder="1" applyAlignment="1" applyProtection="1">
      <alignment horizontal="left" vertical="center"/>
      <protection locked="0"/>
    </xf>
    <xf numFmtId="179" fontId="5" fillId="0" borderId="19" xfId="8" applyNumberFormat="1" applyFont="1" applyFill="1" applyBorder="1" applyAlignment="1" applyProtection="1">
      <alignment vertical="center"/>
      <protection locked="0"/>
    </xf>
    <xf numFmtId="1" fontId="5" fillId="0" borderId="19" xfId="0" applyNumberFormat="1" applyFont="1" applyFill="1" applyBorder="1" applyAlignment="1" applyProtection="1">
      <alignment vertical="center"/>
      <protection locked="0"/>
    </xf>
    <xf numFmtId="1" fontId="2" fillId="0" borderId="19" xfId="0" applyNumberFormat="1" applyFont="1" applyFill="1" applyBorder="1" applyAlignment="1" applyProtection="1">
      <alignment horizontal="left" vertical="center"/>
      <protection locked="0"/>
    </xf>
    <xf numFmtId="179" fontId="2" fillId="0" borderId="19" xfId="8" applyNumberFormat="1" applyFont="1" applyFill="1" applyBorder="1" applyAlignment="1" applyProtection="1">
      <alignment horizontal="left" vertical="center"/>
      <protection locked="0"/>
    </xf>
    <xf numFmtId="179" fontId="8" fillId="0" borderId="19" xfId="8" applyNumberFormat="1" applyFont="1" applyFill="1" applyBorder="1" applyAlignment="1" applyProtection="1">
      <alignment horizontal="left" vertical="center"/>
      <protection locked="0"/>
    </xf>
    <xf numFmtId="179" fontId="2" fillId="0" borderId="19" xfId="8" applyNumberFormat="1" applyFont="1" applyFill="1" applyBorder="1" applyAlignment="1" applyProtection="1">
      <alignment vertical="center"/>
      <protection locked="0"/>
    </xf>
    <xf numFmtId="179" fontId="8" fillId="0" borderId="19" xfId="8" applyNumberFormat="1" applyFont="1" applyFill="1" applyBorder="1" applyAlignment="1" applyProtection="1">
      <alignment vertical="center"/>
      <protection locked="0"/>
    </xf>
    <xf numFmtId="0" fontId="2" fillId="0" borderId="19" xfId="0" applyNumberFormat="1" applyFont="1" applyFill="1" applyBorder="1" applyAlignment="1" applyProtection="1">
      <alignment vertical="center"/>
      <protection locked="0"/>
    </xf>
    <xf numFmtId="3" fontId="2" fillId="0" borderId="19" xfId="0" applyNumberFormat="1" applyFont="1" applyFill="1" applyBorder="1" applyAlignment="1" applyProtection="1">
      <alignment vertical="center"/>
      <protection locked="0"/>
    </xf>
    <xf numFmtId="179" fontId="2" fillId="0" borderId="19" xfId="8" applyNumberFormat="1" applyFont="1" applyFill="1" applyBorder="1" applyAlignment="1" applyProtection="1">
      <alignment vertical="center"/>
    </xf>
    <xf numFmtId="179" fontId="2" fillId="0" borderId="19" xfId="8" applyNumberFormat="1" applyFont="1" applyBorder="1" applyAlignment="1" applyProtection="1">
      <alignment vertical="center"/>
      <protection locked="0"/>
    </xf>
    <xf numFmtId="179" fontId="2" fillId="0" borderId="0" xfId="8" applyNumberFormat="1" applyFont="1" applyFill="1" applyAlignment="1" applyProtection="1">
      <alignment vertical="center"/>
      <protection locked="0"/>
    </xf>
    <xf numFmtId="179" fontId="6" fillId="3" borderId="19" xfId="8" applyNumberFormat="1" applyFont="1" applyFill="1" applyBorder="1" applyAlignment="1" applyProtection="1">
      <alignment vertical="center"/>
      <protection locked="0"/>
    </xf>
    <xf numFmtId="3" fontId="2" fillId="0" borderId="21" xfId="0" applyNumberFormat="1" applyFont="1" applyFill="1" applyBorder="1" applyAlignment="1" applyProtection="1">
      <alignment vertical="center"/>
      <protection locked="0"/>
    </xf>
    <xf numFmtId="0" fontId="2" fillId="0" borderId="19" xfId="0" applyFont="1" applyBorder="1" applyAlignment="1" applyProtection="1">
      <alignment vertical="center"/>
      <protection locked="0"/>
    </xf>
    <xf numFmtId="179" fontId="2" fillId="0" borderId="25" xfId="8" applyNumberFormat="1" applyFont="1" applyFill="1" applyBorder="1" applyAlignment="1" applyProtection="1">
      <alignment vertical="center"/>
      <protection locked="0"/>
    </xf>
    <xf numFmtId="179" fontId="2" fillId="0" borderId="26" xfId="8" applyNumberFormat="1" applyFont="1" applyFill="1" applyBorder="1" applyAlignment="1" applyProtection="1">
      <alignment vertical="center"/>
      <protection locked="0"/>
    </xf>
    <xf numFmtId="179" fontId="5" fillId="0" borderId="19" xfId="8" applyNumberFormat="1" applyFont="1" applyFill="1" applyBorder="1" applyAlignment="1" applyProtection="1">
      <alignment horizontal="distributed" vertical="center"/>
      <protection locked="0"/>
    </xf>
    <xf numFmtId="1" fontId="2" fillId="0" borderId="23" xfId="0" applyNumberFormat="1" applyFont="1" applyFill="1" applyBorder="1" applyAlignment="1" applyProtection="1">
      <alignment horizontal="left" vertical="center"/>
      <protection locked="0"/>
    </xf>
    <xf numFmtId="3" fontId="9" fillId="0" borderId="19" xfId="0" applyNumberFormat="1" applyFont="1" applyFill="1" applyBorder="1" applyAlignment="1" applyProtection="1">
      <alignment horizontal="right" vertical="center"/>
    </xf>
    <xf numFmtId="1" fontId="2" fillId="3" borderId="19" xfId="0" applyNumberFormat="1" applyFont="1" applyFill="1" applyBorder="1" applyAlignment="1" applyProtection="1">
      <alignment vertical="center"/>
      <protection locked="0"/>
    </xf>
    <xf numFmtId="0" fontId="2" fillId="0" borderId="19" xfId="0" applyFont="1" applyBorder="1" applyAlignment="1" applyProtection="1">
      <alignment horizontal="left" vertical="center" wrapText="1"/>
      <protection locked="0"/>
    </xf>
    <xf numFmtId="0" fontId="2" fillId="0" borderId="19" xfId="0" applyFont="1" applyFill="1" applyBorder="1" applyAlignment="1" applyProtection="1">
      <alignment vertical="center"/>
      <protection locked="0"/>
    </xf>
    <xf numFmtId="0" fontId="5" fillId="0" borderId="19" xfId="0" applyFont="1" applyFill="1" applyBorder="1" applyAlignment="1" applyProtection="1">
      <alignment horizontal="distributed" vertical="center"/>
      <protection locked="0"/>
    </xf>
    <xf numFmtId="0" fontId="2" fillId="0" borderId="0" xfId="0" applyFont="1" applyFill="1" applyBorder="1" applyAlignment="1" applyProtection="1">
      <alignment vertical="center"/>
      <protection locked="0"/>
    </xf>
    <xf numFmtId="0" fontId="3" fillId="3" borderId="0" xfId="0" applyFont="1" applyFill="1" applyAlignment="1">
      <alignment vertical="center"/>
    </xf>
    <xf numFmtId="0" fontId="2" fillId="3" borderId="0" xfId="0" applyFont="1" applyFill="1" applyAlignment="1">
      <alignment horizontal="right" vertical="center"/>
    </xf>
    <xf numFmtId="178" fontId="2" fillId="3" borderId="19" xfId="0" applyNumberFormat="1" applyFont="1" applyFill="1" applyBorder="1" applyAlignment="1">
      <alignment vertical="center"/>
    </xf>
    <xf numFmtId="182" fontId="2" fillId="3" borderId="23" xfId="0" applyNumberFormat="1" applyFont="1" applyFill="1" applyBorder="1" applyAlignment="1" applyProtection="1">
      <alignment horizontal="left" vertical="center"/>
      <protection locked="0"/>
    </xf>
    <xf numFmtId="0" fontId="5" fillId="3" borderId="19" xfId="0" applyFont="1" applyFill="1" applyBorder="1" applyAlignment="1">
      <alignment vertical="center"/>
    </xf>
    <xf numFmtId="0" fontId="2" fillId="3" borderId="19" xfId="0" applyNumberFormat="1" applyFont="1" applyFill="1" applyBorder="1" applyAlignment="1" applyProtection="1">
      <alignment vertical="center"/>
      <protection locked="0"/>
    </xf>
    <xf numFmtId="178" fontId="2" fillId="0" borderId="19" xfId="0" applyNumberFormat="1" applyFont="1" applyFill="1" applyBorder="1" applyAlignment="1">
      <alignment vertical="center"/>
    </xf>
    <xf numFmtId="0" fontId="7" fillId="3" borderId="19" xfId="0" applyFont="1" applyFill="1" applyBorder="1" applyAlignment="1">
      <alignment vertical="center"/>
    </xf>
    <xf numFmtId="0" fontId="7" fillId="0" borderId="0" xfId="0" applyFont="1" applyFill="1" applyAlignment="1">
      <alignment vertical="center"/>
    </xf>
    <xf numFmtId="181" fontId="2" fillId="0" borderId="19" xfId="0" applyNumberFormat="1" applyFont="1" applyFill="1" applyBorder="1" applyAlignment="1">
      <alignment vertical="center"/>
    </xf>
    <xf numFmtId="181" fontId="7" fillId="0" borderId="19" xfId="0" applyNumberFormat="1" applyFont="1" applyFill="1" applyBorder="1" applyAlignment="1">
      <alignment vertical="center"/>
    </xf>
    <xf numFmtId="0" fontId="2" fillId="0" borderId="30" xfId="0" applyFont="1" applyFill="1" applyBorder="1" applyAlignment="1">
      <alignment horizontal="left" vertical="center" wrapText="1"/>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0" fillId="0" borderId="0" xfId="0" applyAlignment="1" applyProtection="1">
      <alignment vertical="center"/>
      <protection locked="0"/>
    </xf>
    <xf numFmtId="0" fontId="12" fillId="0" borderId="0" xfId="0" applyFont="1" applyAlignment="1" applyProtection="1">
      <alignment horizontal="center" vertical="center"/>
      <protection locked="0"/>
    </xf>
    <xf numFmtId="0" fontId="10" fillId="0" borderId="0" xfId="0" applyFont="1" applyAlignment="1" applyProtection="1">
      <alignment horizontal="left" vertical="center"/>
      <protection locked="0"/>
    </xf>
    <xf numFmtId="0" fontId="13" fillId="0" borderId="0" xfId="0" applyFont="1" applyAlignment="1" applyProtection="1">
      <alignment vertical="center"/>
      <protection locked="0"/>
    </xf>
    <xf numFmtId="0" fontId="14"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_2014年预算（人代会）"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常规_2013年预算执行（人代会）最新" xfId="50"/>
    <cellStyle name="强调文字颜色 6" xfId="51" builtinId="49"/>
    <cellStyle name="常规 10" xfId="52"/>
    <cellStyle name="40% - 强调文字颜色 6" xfId="53" builtinId="51"/>
    <cellStyle name="60% - 强调文字颜色 6" xfId="54" builtinId="52"/>
    <cellStyle name="常规 2" xfId="55"/>
    <cellStyle name="常规 3" xfId="56"/>
    <cellStyle name="常规 4" xfId="57"/>
    <cellStyle name="常规_2014年预算收支预测表-（报人大）" xfId="58"/>
    <cellStyle name="常规_Sheet1" xfId="59"/>
    <cellStyle name="常规_Sheet1_1" xfId="6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showGridLines="0" showZeros="0" workbookViewId="0">
      <selection activeCell="A4" sqref="A4"/>
    </sheetView>
  </sheetViews>
  <sheetFormatPr defaultColWidth="9" defaultRowHeight="14.25" outlineLevelRow="5" outlineLevelCol="1"/>
  <cols>
    <col min="1" max="1" width="148.375" style="239" customWidth="1"/>
    <col min="2" max="2" width="9" style="239" hidden="1" customWidth="1"/>
    <col min="3" max="16384" width="9" style="239"/>
  </cols>
  <sheetData>
    <row r="1" ht="36.75" customHeight="1" spans="1:2">
      <c r="A1" s="242" t="s">
        <v>0</v>
      </c>
      <c r="B1" s="239" t="s">
        <v>1</v>
      </c>
    </row>
    <row r="2" ht="52.5" customHeight="1" spans="1:2">
      <c r="A2" s="243"/>
      <c r="B2" s="239" t="s">
        <v>2</v>
      </c>
    </row>
    <row r="3" ht="178.5" customHeight="1" spans="1:2">
      <c r="A3" s="244" t="s">
        <v>3</v>
      </c>
      <c r="B3" s="239" t="s">
        <v>4</v>
      </c>
    </row>
    <row r="4" ht="51.75" customHeight="1" spans="1:2">
      <c r="A4" s="244" t="s">
        <v>0</v>
      </c>
      <c r="B4" s="239" t="s">
        <v>5</v>
      </c>
    </row>
    <row r="5" ht="33" customHeight="1" spans="1:2">
      <c r="A5" s="245"/>
      <c r="B5" s="239" t="s">
        <v>6</v>
      </c>
    </row>
    <row r="6" ht="42" customHeight="1" spans="1:2">
      <c r="A6" s="245"/>
      <c r="B6" s="239" t="s">
        <v>7</v>
      </c>
    </row>
  </sheetData>
  <printOptions horizontalCentered="1"/>
  <pageMargins left="0.75" right="0.75" top="0.98" bottom="0.98" header="0.51" footer="0.51"/>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20"/>
  <sheetViews>
    <sheetView showGridLines="0" showZeros="0" tabSelected="1" workbookViewId="0">
      <selection activeCell="D10" sqref="D10"/>
    </sheetView>
  </sheetViews>
  <sheetFormatPr defaultColWidth="5.75" defaultRowHeight="13.5"/>
  <cols>
    <col min="1" max="1" width="14.125" style="126" customWidth="1"/>
    <col min="2" max="2" width="22.625" style="126" customWidth="1"/>
    <col min="3" max="38" width="7" style="126" customWidth="1"/>
    <col min="39" max="16384" width="5.75" style="126"/>
  </cols>
  <sheetData>
    <row r="1" ht="14.25" spans="1:1">
      <c r="A1" s="101" t="s">
        <v>1233</v>
      </c>
    </row>
    <row r="2" s="125" customFormat="1" ht="28.5" customHeight="1" spans="1:38">
      <c r="A2" s="69" t="s">
        <v>1234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row>
    <row r="3" ht="17.1" customHeight="1" spans="1:38">
      <c r="A3" s="141" t="s">
        <v>26</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row>
    <row r="4" ht="31.5" customHeight="1" spans="1:38">
      <c r="A4" s="131" t="s">
        <v>1169</v>
      </c>
      <c r="B4" s="142" t="s">
        <v>1235</v>
      </c>
      <c r="C4" s="132" t="s">
        <v>1236</v>
      </c>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row>
    <row r="5" ht="276" customHeight="1" spans="1:38">
      <c r="A5" s="133"/>
      <c r="B5" s="143"/>
      <c r="C5" s="134" t="s">
        <v>1237</v>
      </c>
      <c r="D5" s="144" t="s">
        <v>1238</v>
      </c>
      <c r="E5" s="145" t="s">
        <v>1239</v>
      </c>
      <c r="F5" s="146" t="s">
        <v>1240</v>
      </c>
      <c r="G5" s="146" t="s">
        <v>1241</v>
      </c>
      <c r="H5" s="146" t="s">
        <v>1242</v>
      </c>
      <c r="I5" s="146" t="s">
        <v>1243</v>
      </c>
      <c r="J5" s="146" t="s">
        <v>1244</v>
      </c>
      <c r="K5" s="146" t="s">
        <v>1245</v>
      </c>
      <c r="L5" s="146" t="s">
        <v>1246</v>
      </c>
      <c r="M5" s="146" t="s">
        <v>1247</v>
      </c>
      <c r="N5" s="146" t="s">
        <v>1248</v>
      </c>
      <c r="O5" s="146" t="s">
        <v>1249</v>
      </c>
      <c r="P5" s="146" t="s">
        <v>1250</v>
      </c>
      <c r="Q5" s="148" t="s">
        <v>1251</v>
      </c>
      <c r="R5" s="148" t="s">
        <v>1252</v>
      </c>
      <c r="S5" s="148" t="s">
        <v>1253</v>
      </c>
      <c r="T5" s="148" t="s">
        <v>1254</v>
      </c>
      <c r="U5" s="148" t="s">
        <v>1255</v>
      </c>
      <c r="V5" s="148" t="s">
        <v>1256</v>
      </c>
      <c r="W5" s="148" t="s">
        <v>1257</v>
      </c>
      <c r="X5" s="148" t="s">
        <v>1258</v>
      </c>
      <c r="Y5" s="148" t="s">
        <v>1259</v>
      </c>
      <c r="Z5" s="148" t="s">
        <v>1260</v>
      </c>
      <c r="AA5" s="148" t="s">
        <v>1261</v>
      </c>
      <c r="AB5" s="148" t="s">
        <v>1262</v>
      </c>
      <c r="AC5" s="148" t="s">
        <v>1263</v>
      </c>
      <c r="AD5" s="148" t="s">
        <v>1264</v>
      </c>
      <c r="AE5" s="148" t="s">
        <v>1265</v>
      </c>
      <c r="AF5" s="148" t="s">
        <v>1266</v>
      </c>
      <c r="AG5" s="148" t="s">
        <v>1267</v>
      </c>
      <c r="AH5" s="148" t="s">
        <v>1268</v>
      </c>
      <c r="AI5" s="148" t="s">
        <v>1269</v>
      </c>
      <c r="AJ5" s="148" t="s">
        <v>1270</v>
      </c>
      <c r="AK5" s="148" t="s">
        <v>1271</v>
      </c>
      <c r="AL5" s="146" t="s">
        <v>1272</v>
      </c>
    </row>
    <row r="6" ht="17.25" customHeight="1" spans="1:38">
      <c r="A6" s="135" t="s">
        <v>1273</v>
      </c>
      <c r="B6" s="136">
        <f>B7+B8</f>
        <v>1322205</v>
      </c>
      <c r="C6" s="137">
        <f>SUM(D6:AL6)</f>
        <v>1182705</v>
      </c>
      <c r="D6" s="147">
        <v>20000</v>
      </c>
      <c r="E6" s="147">
        <v>180000</v>
      </c>
      <c r="F6" s="147">
        <v>100000</v>
      </c>
      <c r="G6" s="147">
        <v>5000</v>
      </c>
      <c r="H6" s="147">
        <v>2000</v>
      </c>
      <c r="I6" s="147"/>
      <c r="J6" s="147">
        <v>2000</v>
      </c>
      <c r="K6" s="147">
        <v>20000</v>
      </c>
      <c r="L6" s="147">
        <v>230000</v>
      </c>
      <c r="M6" s="147">
        <v>0</v>
      </c>
      <c r="N6" s="147">
        <v>10000</v>
      </c>
      <c r="O6" s="147">
        <v>60000</v>
      </c>
      <c r="P6" s="147">
        <v>120000</v>
      </c>
      <c r="Q6" s="147">
        <v>20000</v>
      </c>
      <c r="R6" s="147">
        <v>0</v>
      </c>
      <c r="S6" s="147">
        <v>200</v>
      </c>
      <c r="T6" s="147">
        <v>9800</v>
      </c>
      <c r="U6" s="147">
        <v>60000</v>
      </c>
      <c r="V6" s="147">
        <v>200</v>
      </c>
      <c r="W6" s="147">
        <v>4000</v>
      </c>
      <c r="X6" s="137">
        <f>70000-200</f>
        <v>69800</v>
      </c>
      <c r="Y6" s="137">
        <v>56000</v>
      </c>
      <c r="Z6" s="137">
        <v>8000</v>
      </c>
      <c r="AA6" s="137">
        <v>0</v>
      </c>
      <c r="AB6" s="137">
        <v>40000</v>
      </c>
      <c r="AC6" s="137">
        <v>133805</v>
      </c>
      <c r="AD6" s="137">
        <v>2000</v>
      </c>
      <c r="AE6" s="137">
        <v>900</v>
      </c>
      <c r="AF6" s="137">
        <v>0</v>
      </c>
      <c r="AG6" s="137">
        <v>0</v>
      </c>
      <c r="AH6" s="137">
        <v>8000</v>
      </c>
      <c r="AI6" s="137">
        <v>0</v>
      </c>
      <c r="AJ6" s="137">
        <v>1000</v>
      </c>
      <c r="AK6" s="137">
        <v>0</v>
      </c>
      <c r="AL6" s="137">
        <v>20000</v>
      </c>
    </row>
    <row r="7" ht="17.25" customHeight="1" spans="1:38">
      <c r="A7" s="135" t="s">
        <v>1199</v>
      </c>
      <c r="B7" s="136">
        <f>'表七(2)'!B7+C7</f>
        <v>141042</v>
      </c>
      <c r="C7" s="137">
        <f>SUM(D7:AL7)</f>
        <v>126742</v>
      </c>
      <c r="D7" s="147">
        <v>6000</v>
      </c>
      <c r="E7" s="147">
        <v>19200</v>
      </c>
      <c r="F7" s="147">
        <v>0</v>
      </c>
      <c r="G7" s="147">
        <v>3000</v>
      </c>
      <c r="H7" s="147">
        <v>0</v>
      </c>
      <c r="I7" s="147">
        <v>0</v>
      </c>
      <c r="J7" s="147">
        <v>0</v>
      </c>
      <c r="K7" s="147">
        <v>0</v>
      </c>
      <c r="L7" s="147">
        <f>20000-500</f>
        <v>19500</v>
      </c>
      <c r="M7" s="147">
        <v>0</v>
      </c>
      <c r="N7" s="147">
        <v>0</v>
      </c>
      <c r="O7" s="147">
        <v>2000</v>
      </c>
      <c r="P7" s="147">
        <v>100</v>
      </c>
      <c r="Q7" s="147">
        <v>3000</v>
      </c>
      <c r="R7" s="147">
        <v>0</v>
      </c>
      <c r="S7" s="147">
        <v>200</v>
      </c>
      <c r="T7" s="147">
        <v>2000</v>
      </c>
      <c r="U7" s="147">
        <v>3000</v>
      </c>
      <c r="V7" s="147">
        <v>100</v>
      </c>
      <c r="W7" s="147">
        <v>600</v>
      </c>
      <c r="X7" s="137">
        <v>3000</v>
      </c>
      <c r="Y7" s="137">
        <v>14000</v>
      </c>
      <c r="Z7" s="137">
        <v>0</v>
      </c>
      <c r="AA7" s="137">
        <v>0</v>
      </c>
      <c r="AB7" s="137">
        <v>1000</v>
      </c>
      <c r="AC7" s="137">
        <v>50000</v>
      </c>
      <c r="AD7" s="137">
        <v>0</v>
      </c>
      <c r="AE7" s="137">
        <v>0</v>
      </c>
      <c r="AF7" s="137">
        <v>0</v>
      </c>
      <c r="AG7" s="137">
        <v>0</v>
      </c>
      <c r="AH7" s="137">
        <v>0</v>
      </c>
      <c r="AI7" s="137">
        <v>0</v>
      </c>
      <c r="AJ7" s="137">
        <v>42</v>
      </c>
      <c r="AK7" s="137">
        <v>0</v>
      </c>
      <c r="AL7" s="137">
        <v>0</v>
      </c>
    </row>
    <row r="8" ht="17.25" customHeight="1" spans="1:38">
      <c r="A8" s="135" t="s">
        <v>1200</v>
      </c>
      <c r="B8" s="136">
        <f>SUM(B9:B12)</f>
        <v>1181163</v>
      </c>
      <c r="C8" s="137">
        <f>SUM(C9:C12)</f>
        <v>1055963</v>
      </c>
      <c r="D8" s="137">
        <f>SUM(D9:D12)</f>
        <v>14000</v>
      </c>
      <c r="E8" s="137">
        <f t="shared" ref="E8:AL8" si="0">SUM(E9:E12)</f>
        <v>160800</v>
      </c>
      <c r="F8" s="137">
        <f t="shared" si="0"/>
        <v>100000</v>
      </c>
      <c r="G8" s="137">
        <f t="shared" si="0"/>
        <v>2000</v>
      </c>
      <c r="H8" s="137">
        <f t="shared" si="0"/>
        <v>2000</v>
      </c>
      <c r="I8" s="137">
        <f t="shared" si="0"/>
        <v>0</v>
      </c>
      <c r="J8" s="137">
        <f t="shared" si="0"/>
        <v>2000</v>
      </c>
      <c r="K8" s="137">
        <f t="shared" si="0"/>
        <v>20000</v>
      </c>
      <c r="L8" s="137">
        <f t="shared" si="0"/>
        <v>210500</v>
      </c>
      <c r="M8" s="137">
        <f t="shared" si="0"/>
        <v>0</v>
      </c>
      <c r="N8" s="137">
        <f t="shared" si="0"/>
        <v>10000</v>
      </c>
      <c r="O8" s="137">
        <f t="shared" si="0"/>
        <v>58000</v>
      </c>
      <c r="P8" s="137">
        <f t="shared" si="0"/>
        <v>119900</v>
      </c>
      <c r="Q8" s="137">
        <f t="shared" si="0"/>
        <v>17000</v>
      </c>
      <c r="R8" s="137">
        <f t="shared" si="0"/>
        <v>0</v>
      </c>
      <c r="S8" s="137">
        <f t="shared" si="0"/>
        <v>0</v>
      </c>
      <c r="T8" s="137">
        <f t="shared" si="0"/>
        <v>7800</v>
      </c>
      <c r="U8" s="137">
        <f t="shared" si="0"/>
        <v>57000</v>
      </c>
      <c r="V8" s="137">
        <f t="shared" si="0"/>
        <v>100</v>
      </c>
      <c r="W8" s="137">
        <f t="shared" si="0"/>
        <v>3400</v>
      </c>
      <c r="X8" s="137">
        <f t="shared" si="0"/>
        <v>66800</v>
      </c>
      <c r="Y8" s="137">
        <f t="shared" si="0"/>
        <v>42000</v>
      </c>
      <c r="Z8" s="137">
        <f t="shared" si="0"/>
        <v>8000</v>
      </c>
      <c r="AA8" s="137">
        <f t="shared" si="0"/>
        <v>0</v>
      </c>
      <c r="AB8" s="137">
        <f t="shared" si="0"/>
        <v>39000</v>
      </c>
      <c r="AC8" s="137">
        <f t="shared" si="0"/>
        <v>83805</v>
      </c>
      <c r="AD8" s="137">
        <f t="shared" si="0"/>
        <v>2000</v>
      </c>
      <c r="AE8" s="137">
        <f t="shared" si="0"/>
        <v>900</v>
      </c>
      <c r="AF8" s="137">
        <f t="shared" si="0"/>
        <v>0</v>
      </c>
      <c r="AG8" s="137">
        <f t="shared" si="0"/>
        <v>0</v>
      </c>
      <c r="AH8" s="137">
        <f t="shared" si="0"/>
        <v>8000</v>
      </c>
      <c r="AI8" s="137">
        <f t="shared" si="0"/>
        <v>0</v>
      </c>
      <c r="AJ8" s="137">
        <f t="shared" si="0"/>
        <v>958</v>
      </c>
      <c r="AK8" s="137">
        <f t="shared" si="0"/>
        <v>0</v>
      </c>
      <c r="AL8" s="137">
        <f t="shared" si="0"/>
        <v>20000</v>
      </c>
    </row>
    <row r="9" ht="17.25" customHeight="1" spans="1:38">
      <c r="A9" s="138" t="s">
        <v>1201</v>
      </c>
      <c r="B9" s="136">
        <f>C9+'表七(2)'!B9</f>
        <v>390400</v>
      </c>
      <c r="C9" s="137">
        <f>SUM(D9:AL9)</f>
        <v>336361</v>
      </c>
      <c r="D9" s="137">
        <v>4662</v>
      </c>
      <c r="E9" s="137">
        <f>56685-152+5000</f>
        <v>61533</v>
      </c>
      <c r="F9" s="137">
        <v>29969</v>
      </c>
      <c r="G9" s="137">
        <v>721</v>
      </c>
      <c r="H9" s="137"/>
      <c r="I9" s="137"/>
      <c r="J9" s="137">
        <f>950-289</f>
        <v>661</v>
      </c>
      <c r="K9" s="137">
        <v>4673</v>
      </c>
      <c r="L9" s="137">
        <f>4692+62763</f>
        <v>67455</v>
      </c>
      <c r="M9" s="137"/>
      <c r="N9" s="137">
        <v>3014</v>
      </c>
      <c r="O9" s="137">
        <f>2066+13446</f>
        <v>15512</v>
      </c>
      <c r="P9" s="137">
        <f>8015+30695</f>
        <v>38710</v>
      </c>
      <c r="Q9" s="137">
        <v>7134</v>
      </c>
      <c r="R9" s="137"/>
      <c r="S9" s="137"/>
      <c r="T9" s="137">
        <v>4090</v>
      </c>
      <c r="U9" s="137">
        <f>3052+13627</f>
        <v>16679</v>
      </c>
      <c r="V9" s="137">
        <v>50</v>
      </c>
      <c r="W9" s="137">
        <v>991</v>
      </c>
      <c r="X9" s="137">
        <v>21168</v>
      </c>
      <c r="Y9" s="137">
        <v>17333</v>
      </c>
      <c r="Z9" s="137">
        <v>1628</v>
      </c>
      <c r="AA9" s="137"/>
      <c r="AB9" s="137">
        <f>6287+1666</f>
        <v>7953</v>
      </c>
      <c r="AC9" s="137">
        <v>25665</v>
      </c>
      <c r="AD9" s="137">
        <f>242+658</f>
        <v>900</v>
      </c>
      <c r="AE9" s="137">
        <v>187</v>
      </c>
      <c r="AF9" s="137"/>
      <c r="AG9" s="137"/>
      <c r="AH9" s="137">
        <v>4506</v>
      </c>
      <c r="AI9" s="137"/>
      <c r="AJ9" s="137">
        <v>504</v>
      </c>
      <c r="AK9" s="137">
        <v>0</v>
      </c>
      <c r="AL9" s="137">
        <v>663</v>
      </c>
    </row>
    <row r="10" ht="17.25" customHeight="1" spans="1:38">
      <c r="A10" s="138" t="s">
        <v>1202</v>
      </c>
      <c r="B10" s="136">
        <f>C10+'表七(2)'!B10</f>
        <v>490114</v>
      </c>
      <c r="C10" s="137">
        <f>SUM(D10:AL10)</f>
        <v>441523</v>
      </c>
      <c r="D10" s="137">
        <f>4194-399</f>
        <v>3795</v>
      </c>
      <c r="E10" s="137">
        <v>57569</v>
      </c>
      <c r="F10" s="137">
        <v>30835</v>
      </c>
      <c r="G10" s="137">
        <v>650</v>
      </c>
      <c r="H10" s="137"/>
      <c r="I10" s="137"/>
      <c r="J10" s="137">
        <v>1040</v>
      </c>
      <c r="K10" s="137">
        <v>6155</v>
      </c>
      <c r="L10" s="137">
        <f>500+71997</f>
        <v>72497</v>
      </c>
      <c r="M10" s="137"/>
      <c r="N10" s="137">
        <v>2820</v>
      </c>
      <c r="O10" s="137">
        <v>26768</v>
      </c>
      <c r="P10" s="137">
        <v>64196</v>
      </c>
      <c r="Q10" s="137">
        <v>8941</v>
      </c>
      <c r="R10" s="137"/>
      <c r="S10" s="137"/>
      <c r="T10" s="137">
        <v>2872</v>
      </c>
      <c r="U10" s="137">
        <f>34996</f>
        <v>34996</v>
      </c>
      <c r="V10" s="137"/>
      <c r="W10" s="137">
        <f>1754-702</f>
        <v>1052</v>
      </c>
      <c r="X10" s="137">
        <v>38136</v>
      </c>
      <c r="Y10" s="137">
        <v>15094</v>
      </c>
      <c r="Z10" s="137">
        <f>4553-996</f>
        <v>3557</v>
      </c>
      <c r="AA10" s="137"/>
      <c r="AB10" s="137">
        <v>22635</v>
      </c>
      <c r="AC10" s="137">
        <v>23734</v>
      </c>
      <c r="AD10" s="137">
        <v>1050</v>
      </c>
      <c r="AE10" s="137">
        <f>924-211</f>
        <v>713</v>
      </c>
      <c r="AF10" s="137"/>
      <c r="AG10" s="137"/>
      <c r="AH10" s="137">
        <f>5182-1868</f>
        <v>3314</v>
      </c>
      <c r="AI10" s="137"/>
      <c r="AJ10" s="137">
        <f>431-57</f>
        <v>374</v>
      </c>
      <c r="AK10" s="137"/>
      <c r="AL10" s="137">
        <f>30351-11621</f>
        <v>18730</v>
      </c>
    </row>
    <row r="11" ht="17.25" customHeight="1" spans="1:38">
      <c r="A11" s="138" t="s">
        <v>1203</v>
      </c>
      <c r="B11" s="136">
        <f>C11+'表七(2)'!B11</f>
        <v>154450</v>
      </c>
      <c r="C11" s="137">
        <f>SUM(D11:AL11)</f>
        <v>141698</v>
      </c>
      <c r="D11" s="137">
        <v>3098</v>
      </c>
      <c r="E11" s="137">
        <v>19980</v>
      </c>
      <c r="F11" s="137">
        <f>18257-2884</f>
        <v>15373</v>
      </c>
      <c r="G11" s="137">
        <v>129</v>
      </c>
      <c r="H11" s="137">
        <v>2000</v>
      </c>
      <c r="I11" s="137"/>
      <c r="J11" s="137"/>
      <c r="K11" s="137">
        <v>4783</v>
      </c>
      <c r="L11" s="137">
        <f>38728-1578</f>
        <v>37150</v>
      </c>
      <c r="M11" s="137"/>
      <c r="N11" s="137">
        <v>2467</v>
      </c>
      <c r="O11" s="137">
        <v>3708</v>
      </c>
      <c r="P11" s="137">
        <v>9493</v>
      </c>
      <c r="Q11" s="137">
        <f>554+371</f>
        <v>925</v>
      </c>
      <c r="R11" s="137"/>
      <c r="S11" s="137"/>
      <c r="T11" s="137">
        <v>163</v>
      </c>
      <c r="U11" s="137">
        <v>89</v>
      </c>
      <c r="V11" s="137">
        <v>50</v>
      </c>
      <c r="W11" s="137">
        <v>704</v>
      </c>
      <c r="X11" s="137">
        <f>3019+3828</f>
        <v>6847</v>
      </c>
      <c r="Y11" s="137">
        <v>6065</v>
      </c>
      <c r="Z11" s="137">
        <v>1260</v>
      </c>
      <c r="AA11" s="137"/>
      <c r="AB11" s="137">
        <v>7263</v>
      </c>
      <c r="AC11" s="137">
        <f>15000+4406</f>
        <v>19406</v>
      </c>
      <c r="AD11" s="137">
        <v>50</v>
      </c>
      <c r="AE11" s="137"/>
      <c r="AF11" s="137"/>
      <c r="AG11" s="137"/>
      <c r="AH11" s="137">
        <v>180</v>
      </c>
      <c r="AI11" s="137"/>
      <c r="AJ11" s="137">
        <v>80</v>
      </c>
      <c r="AK11" s="137"/>
      <c r="AL11" s="137">
        <v>435</v>
      </c>
    </row>
    <row r="12" ht="17.25" customHeight="1" spans="1:38">
      <c r="A12" s="139" t="s">
        <v>1204</v>
      </c>
      <c r="B12" s="136">
        <f>C12+'表七(2)'!B12</f>
        <v>146199</v>
      </c>
      <c r="C12" s="137">
        <f>SUM(D12:AL12)</f>
        <v>136381</v>
      </c>
      <c r="D12" s="137">
        <v>2445</v>
      </c>
      <c r="E12" s="137">
        <v>21718</v>
      </c>
      <c r="F12" s="137">
        <v>23823</v>
      </c>
      <c r="G12" s="137">
        <f>663-163</f>
        <v>500</v>
      </c>
      <c r="H12" s="137"/>
      <c r="I12" s="137"/>
      <c r="J12" s="137">
        <v>299</v>
      </c>
      <c r="K12" s="137">
        <f>5251-862</f>
        <v>4389</v>
      </c>
      <c r="L12" s="137">
        <f>31820+1578</f>
        <v>33398</v>
      </c>
      <c r="M12" s="137"/>
      <c r="N12" s="137">
        <f>95+1604</f>
        <v>1699</v>
      </c>
      <c r="O12" s="137">
        <v>12012</v>
      </c>
      <c r="P12" s="137">
        <v>7501</v>
      </c>
      <c r="Q12" s="137"/>
      <c r="R12" s="137"/>
      <c r="S12" s="137"/>
      <c r="T12" s="137">
        <f>983-308</f>
        <v>675</v>
      </c>
      <c r="U12" s="137">
        <v>5236</v>
      </c>
      <c r="V12" s="137"/>
      <c r="W12" s="137">
        <v>653</v>
      </c>
      <c r="X12" s="137">
        <v>649</v>
      </c>
      <c r="Y12" s="137">
        <f>1873+1635</f>
        <v>3508</v>
      </c>
      <c r="Z12" s="137">
        <v>1555</v>
      </c>
      <c r="AA12" s="137"/>
      <c r="AB12" s="137">
        <v>1149</v>
      </c>
      <c r="AC12" s="137">
        <v>15000</v>
      </c>
      <c r="AD12" s="137"/>
      <c r="AE12" s="137"/>
      <c r="AF12" s="137"/>
      <c r="AG12" s="137"/>
      <c r="AH12" s="137"/>
      <c r="AI12" s="137"/>
      <c r="AJ12" s="137"/>
      <c r="AK12" s="137"/>
      <c r="AL12" s="137">
        <v>172</v>
      </c>
    </row>
    <row r="13" ht="15.95" customHeight="1" spans="1:38">
      <c r="A13" s="136"/>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row>
    <row r="14" ht="15.95" customHeight="1" spans="1:38">
      <c r="A14" s="136"/>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row>
    <row r="15" ht="15.95" customHeight="1" spans="1:38">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row>
    <row r="16" ht="15.95" customHeight="1" spans="1:38">
      <c r="A16" s="13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row>
    <row r="17" ht="15.95" customHeight="1" spans="1:38">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row>
    <row r="18" ht="15.95" customHeight="1" spans="1:38">
      <c r="A18" s="136"/>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row>
    <row r="19" ht="15.95" customHeight="1" spans="1:38">
      <c r="A19" s="136"/>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row>
    <row r="20" ht="15.95" customHeight="1" spans="1:38">
      <c r="A20" s="136"/>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row>
  </sheetData>
  <mergeCells count="5">
    <mergeCell ref="A2:AL2"/>
    <mergeCell ref="A3:AL3"/>
    <mergeCell ref="C4:AL4"/>
    <mergeCell ref="A4:A5"/>
    <mergeCell ref="B4:B5"/>
  </mergeCells>
  <printOptions horizontalCentered="1"/>
  <pageMargins left="0.47244094488189" right="0.47244094488189" top="0.590551181102362" bottom="0.47244094488189" header="0.31496062992126" footer="0.31496062992126"/>
  <pageSetup paperSize="9" scale="85"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2"/>
  <sheetViews>
    <sheetView showGridLines="0" showZeros="0" workbookViewId="0">
      <selection activeCell="E10" sqref="E10"/>
    </sheetView>
  </sheetViews>
  <sheetFormatPr defaultColWidth="5.75" defaultRowHeight="13.5"/>
  <cols>
    <col min="1" max="1" width="12.875" style="126" customWidth="1"/>
    <col min="2" max="3" width="7.375" style="126" customWidth="1"/>
    <col min="4" max="10" width="5.625" style="126" customWidth="1"/>
    <col min="11" max="11" width="6.625" style="126" customWidth="1"/>
    <col min="12" max="13" width="5.625" style="126" customWidth="1"/>
    <col min="14" max="14" width="7.125" style="126" customWidth="1"/>
    <col min="15" max="22" width="5.625" style="126" customWidth="1"/>
    <col min="23" max="23" width="9.375" style="126" customWidth="1"/>
    <col min="24" max="16384" width="5.75" style="126"/>
  </cols>
  <sheetData>
    <row r="1" ht="14.25" spans="1:1">
      <c r="A1" s="101" t="s">
        <v>1274</v>
      </c>
    </row>
    <row r="2" s="125" customFormat="1" ht="33.95" customHeight="1" spans="1:23">
      <c r="A2" s="127" t="s">
        <v>0</v>
      </c>
      <c r="B2" s="128" t="s">
        <v>1234</v>
      </c>
      <c r="C2" s="128"/>
      <c r="D2" s="128"/>
      <c r="E2" s="128"/>
      <c r="F2" s="128"/>
      <c r="G2" s="128"/>
      <c r="H2" s="128"/>
      <c r="I2" s="128"/>
      <c r="J2" s="128"/>
      <c r="K2" s="128"/>
      <c r="L2" s="128"/>
      <c r="M2" s="128"/>
      <c r="N2" s="128"/>
      <c r="O2" s="128"/>
      <c r="P2" s="128"/>
      <c r="Q2" s="128"/>
      <c r="R2" s="128"/>
      <c r="S2" s="128"/>
      <c r="T2" s="128"/>
      <c r="U2" s="128"/>
      <c r="V2" s="128"/>
      <c r="W2" s="127"/>
    </row>
    <row r="3" ht="17.1" customHeight="1" spans="1:23">
      <c r="A3" s="129"/>
      <c r="B3" s="130"/>
      <c r="C3" s="130"/>
      <c r="D3" s="130"/>
      <c r="E3" s="130"/>
      <c r="F3" s="130"/>
      <c r="G3" s="130"/>
      <c r="H3" s="130"/>
      <c r="I3" s="130"/>
      <c r="J3" s="130"/>
      <c r="K3" s="130"/>
      <c r="L3" s="130"/>
      <c r="M3" s="130"/>
      <c r="N3" s="130"/>
      <c r="O3" s="130"/>
      <c r="P3" s="130"/>
      <c r="Q3" s="130"/>
      <c r="R3" s="130"/>
      <c r="S3" s="130"/>
      <c r="T3" s="130"/>
      <c r="U3" s="130"/>
      <c r="V3" s="140"/>
      <c r="W3" s="129" t="s">
        <v>26</v>
      </c>
    </row>
    <row r="4" ht="31.5" customHeight="1" spans="1:23">
      <c r="A4" s="131" t="s">
        <v>1169</v>
      </c>
      <c r="B4" s="132" t="s">
        <v>1275</v>
      </c>
      <c r="C4" s="132"/>
      <c r="D4" s="132"/>
      <c r="E4" s="132"/>
      <c r="F4" s="132"/>
      <c r="G4" s="132"/>
      <c r="H4" s="132"/>
      <c r="I4" s="132"/>
      <c r="J4" s="132"/>
      <c r="K4" s="132"/>
      <c r="L4" s="132"/>
      <c r="M4" s="132"/>
      <c r="N4" s="132"/>
      <c r="O4" s="132"/>
      <c r="P4" s="132"/>
      <c r="Q4" s="132"/>
      <c r="R4" s="132"/>
      <c r="S4" s="132"/>
      <c r="T4" s="132"/>
      <c r="U4" s="132"/>
      <c r="V4" s="132"/>
      <c r="W4" s="132"/>
    </row>
    <row r="5" ht="92" customHeight="1" spans="1:23">
      <c r="A5" s="133"/>
      <c r="B5" s="134" t="s">
        <v>1276</v>
      </c>
      <c r="C5" s="132" t="s">
        <v>1277</v>
      </c>
      <c r="D5" s="132" t="s">
        <v>1278</v>
      </c>
      <c r="E5" s="132" t="s">
        <v>1279</v>
      </c>
      <c r="F5" s="132" t="s">
        <v>1280</v>
      </c>
      <c r="G5" s="132" t="s">
        <v>1281</v>
      </c>
      <c r="H5" s="132" t="s">
        <v>1282</v>
      </c>
      <c r="I5" s="132" t="s">
        <v>1283</v>
      </c>
      <c r="J5" s="132" t="s">
        <v>1284</v>
      </c>
      <c r="K5" s="132" t="s">
        <v>1285</v>
      </c>
      <c r="L5" s="132" t="s">
        <v>1286</v>
      </c>
      <c r="M5" s="132" t="s">
        <v>1287</v>
      </c>
      <c r="N5" s="132" t="s">
        <v>1288</v>
      </c>
      <c r="O5" s="132" t="s">
        <v>1289</v>
      </c>
      <c r="P5" s="132" t="s">
        <v>1290</v>
      </c>
      <c r="Q5" s="132" t="s">
        <v>1291</v>
      </c>
      <c r="R5" s="132" t="s">
        <v>1292</v>
      </c>
      <c r="S5" s="132" t="s">
        <v>1293</v>
      </c>
      <c r="T5" s="132" t="s">
        <v>1294</v>
      </c>
      <c r="U5" s="132" t="s">
        <v>1295</v>
      </c>
      <c r="V5" s="132" t="s">
        <v>1296</v>
      </c>
      <c r="W5" s="132" t="s">
        <v>1297</v>
      </c>
    </row>
    <row r="6" ht="17.25" customHeight="1" spans="1:23">
      <c r="A6" s="135" t="s">
        <v>1273</v>
      </c>
      <c r="B6" s="136">
        <f>SUM(B7,B8)</f>
        <v>139500</v>
      </c>
      <c r="C6" s="137">
        <f>C7+C8</f>
        <v>1000</v>
      </c>
      <c r="D6" s="137">
        <f t="shared" ref="D6:W6" si="0">D7+D8</f>
        <v>0</v>
      </c>
      <c r="E6" s="137">
        <f t="shared" si="0"/>
        <v>0</v>
      </c>
      <c r="F6" s="137">
        <f t="shared" si="0"/>
        <v>0</v>
      </c>
      <c r="G6" s="137">
        <f t="shared" si="0"/>
        <v>4000</v>
      </c>
      <c r="H6" s="137">
        <f t="shared" si="0"/>
        <v>0</v>
      </c>
      <c r="I6" s="137">
        <f t="shared" si="0"/>
        <v>5000</v>
      </c>
      <c r="J6" s="137">
        <f t="shared" si="0"/>
        <v>500</v>
      </c>
      <c r="K6" s="137">
        <f t="shared" si="0"/>
        <v>13000</v>
      </c>
      <c r="L6" s="137">
        <f t="shared" si="0"/>
        <v>3000</v>
      </c>
      <c r="M6" s="137">
        <f t="shared" si="0"/>
        <v>2000</v>
      </c>
      <c r="N6" s="137">
        <f t="shared" si="0"/>
        <v>83000</v>
      </c>
      <c r="O6" s="137">
        <f t="shared" si="0"/>
        <v>0</v>
      </c>
      <c r="P6" s="137">
        <f t="shared" si="0"/>
        <v>0</v>
      </c>
      <c r="Q6" s="137">
        <f t="shared" si="0"/>
        <v>0</v>
      </c>
      <c r="R6" s="137">
        <f t="shared" si="0"/>
        <v>0</v>
      </c>
      <c r="S6" s="137">
        <f t="shared" si="0"/>
        <v>0</v>
      </c>
      <c r="T6" s="137">
        <f t="shared" si="0"/>
        <v>12000</v>
      </c>
      <c r="U6" s="137">
        <f t="shared" si="0"/>
        <v>0</v>
      </c>
      <c r="V6" s="137">
        <f t="shared" si="0"/>
        <v>3000</v>
      </c>
      <c r="W6" s="137">
        <f t="shared" si="0"/>
        <v>13000</v>
      </c>
    </row>
    <row r="7" ht="17.25" customHeight="1" spans="1:23">
      <c r="A7" s="135" t="s">
        <v>1199</v>
      </c>
      <c r="B7" s="136">
        <f>SUM(C7:W7)</f>
        <v>14300</v>
      </c>
      <c r="C7" s="137">
        <v>500</v>
      </c>
      <c r="D7" s="137"/>
      <c r="E7" s="137"/>
      <c r="F7" s="137"/>
      <c r="G7" s="137">
        <v>400</v>
      </c>
      <c r="H7" s="137"/>
      <c r="I7" s="137"/>
      <c r="J7" s="137"/>
      <c r="K7" s="137">
        <v>5000</v>
      </c>
      <c r="L7" s="137"/>
      <c r="M7" s="137"/>
      <c r="N7" s="137">
        <v>8400</v>
      </c>
      <c r="O7" s="137"/>
      <c r="P7" s="137"/>
      <c r="Q7" s="137"/>
      <c r="R7" s="137"/>
      <c r="S7" s="137"/>
      <c r="T7" s="137"/>
      <c r="U7" s="137"/>
      <c r="V7" s="137"/>
      <c r="W7" s="137"/>
    </row>
    <row r="8" ht="17.25" customHeight="1" spans="1:23">
      <c r="A8" s="135" t="s">
        <v>1200</v>
      </c>
      <c r="B8" s="136">
        <f>SUM(B9:B12)</f>
        <v>125200</v>
      </c>
      <c r="C8" s="137">
        <f>SUM(C9:C12)</f>
        <v>500</v>
      </c>
      <c r="D8" s="137">
        <f t="shared" ref="D8:W8" si="1">SUM(D9:D12)</f>
        <v>0</v>
      </c>
      <c r="E8" s="137">
        <f t="shared" si="1"/>
        <v>0</v>
      </c>
      <c r="F8" s="137">
        <f t="shared" si="1"/>
        <v>0</v>
      </c>
      <c r="G8" s="137">
        <f t="shared" si="1"/>
        <v>3600</v>
      </c>
      <c r="H8" s="137">
        <f t="shared" si="1"/>
        <v>0</v>
      </c>
      <c r="I8" s="137">
        <f t="shared" si="1"/>
        <v>5000</v>
      </c>
      <c r="J8" s="137">
        <f t="shared" si="1"/>
        <v>500</v>
      </c>
      <c r="K8" s="137">
        <f t="shared" si="1"/>
        <v>8000</v>
      </c>
      <c r="L8" s="137">
        <f t="shared" si="1"/>
        <v>3000</v>
      </c>
      <c r="M8" s="137">
        <f t="shared" si="1"/>
        <v>2000</v>
      </c>
      <c r="N8" s="137">
        <f t="shared" si="1"/>
        <v>74600</v>
      </c>
      <c r="O8" s="137">
        <f t="shared" si="1"/>
        <v>0</v>
      </c>
      <c r="P8" s="137">
        <f t="shared" si="1"/>
        <v>0</v>
      </c>
      <c r="Q8" s="137">
        <f t="shared" si="1"/>
        <v>0</v>
      </c>
      <c r="R8" s="137">
        <f t="shared" si="1"/>
        <v>0</v>
      </c>
      <c r="S8" s="137">
        <f t="shared" si="1"/>
        <v>0</v>
      </c>
      <c r="T8" s="137">
        <f t="shared" si="1"/>
        <v>12000</v>
      </c>
      <c r="U8" s="137">
        <f t="shared" si="1"/>
        <v>0</v>
      </c>
      <c r="V8" s="137">
        <f t="shared" si="1"/>
        <v>3000</v>
      </c>
      <c r="W8" s="137">
        <f t="shared" si="1"/>
        <v>13000</v>
      </c>
    </row>
    <row r="9" ht="17.25" customHeight="1" spans="1:23">
      <c r="A9" s="138" t="s">
        <v>1201</v>
      </c>
      <c r="B9" s="136">
        <f>SUM(C9:W9)</f>
        <v>54039</v>
      </c>
      <c r="C9" s="137">
        <v>500</v>
      </c>
      <c r="D9" s="137"/>
      <c r="E9" s="137"/>
      <c r="F9" s="137"/>
      <c r="G9" s="137">
        <v>1739</v>
      </c>
      <c r="H9" s="137"/>
      <c r="I9" s="137">
        <v>1707</v>
      </c>
      <c r="J9" s="137">
        <v>200</v>
      </c>
      <c r="K9" s="137">
        <f>4932-887-1000</f>
        <v>3045</v>
      </c>
      <c r="L9" s="137">
        <f>2755-1303</f>
        <v>1452</v>
      </c>
      <c r="M9" s="137">
        <v>803</v>
      </c>
      <c r="N9" s="137">
        <f>60117-1185-20000-1859-1350</f>
        <v>35723</v>
      </c>
      <c r="O9" s="137"/>
      <c r="P9" s="137"/>
      <c r="Q9" s="137"/>
      <c r="R9" s="137"/>
      <c r="S9" s="137"/>
      <c r="T9" s="137">
        <v>5118</v>
      </c>
      <c r="U9" s="137"/>
      <c r="V9" s="137">
        <v>1535</v>
      </c>
      <c r="W9" s="137">
        <v>2217</v>
      </c>
    </row>
    <row r="10" ht="17.25" customHeight="1" spans="1:23">
      <c r="A10" s="138" t="s">
        <v>1202</v>
      </c>
      <c r="B10" s="136">
        <f>SUM(C10:W10)</f>
        <v>48591</v>
      </c>
      <c r="C10" s="137"/>
      <c r="D10" s="137"/>
      <c r="E10" s="137"/>
      <c r="F10" s="137"/>
      <c r="G10" s="137">
        <v>1400</v>
      </c>
      <c r="H10" s="137"/>
      <c r="I10" s="137">
        <v>1800</v>
      </c>
      <c r="J10" s="137">
        <v>100</v>
      </c>
      <c r="K10" s="137">
        <v>2450</v>
      </c>
      <c r="L10" s="137">
        <v>1400</v>
      </c>
      <c r="M10" s="137">
        <v>260</v>
      </c>
      <c r="N10" s="137">
        <f>31000+1859+418</f>
        <v>33277</v>
      </c>
      <c r="O10" s="137"/>
      <c r="P10" s="137"/>
      <c r="Q10" s="137"/>
      <c r="R10" s="137"/>
      <c r="S10" s="137"/>
      <c r="T10" s="137">
        <f>5000-292</f>
        <v>4708</v>
      </c>
      <c r="U10" s="137"/>
      <c r="V10" s="137">
        <f>515+900</f>
        <v>1415</v>
      </c>
      <c r="W10" s="137">
        <f>591+190+1000</f>
        <v>1781</v>
      </c>
    </row>
    <row r="11" ht="17.25" customHeight="1" spans="1:23">
      <c r="A11" s="138" t="s">
        <v>1203</v>
      </c>
      <c r="B11" s="136">
        <f>SUM(C11:W11)</f>
        <v>12752</v>
      </c>
      <c r="C11" s="137"/>
      <c r="D11" s="137"/>
      <c r="E11" s="137"/>
      <c r="F11" s="137"/>
      <c r="G11" s="137">
        <v>206</v>
      </c>
      <c r="H11" s="137"/>
      <c r="I11" s="137">
        <f>1965-472</f>
        <v>1493</v>
      </c>
      <c r="J11" s="137">
        <v>100</v>
      </c>
      <c r="K11" s="137">
        <v>1600</v>
      </c>
      <c r="L11" s="137">
        <v>134</v>
      </c>
      <c r="M11" s="137"/>
      <c r="N11" s="137">
        <f>1048</f>
        <v>1048</v>
      </c>
      <c r="O11" s="137"/>
      <c r="P11" s="137"/>
      <c r="Q11" s="137"/>
      <c r="R11" s="137"/>
      <c r="S11" s="137"/>
      <c r="T11" s="137">
        <v>24</v>
      </c>
      <c r="U11" s="137"/>
      <c r="V11" s="137"/>
      <c r="W11" s="137">
        <f>9147-1000</f>
        <v>8147</v>
      </c>
    </row>
    <row r="12" ht="17.25" customHeight="1" spans="1:23">
      <c r="A12" s="139" t="s">
        <v>1204</v>
      </c>
      <c r="B12" s="136">
        <f>SUM(C12:W12)</f>
        <v>9818</v>
      </c>
      <c r="C12" s="137"/>
      <c r="D12" s="137"/>
      <c r="E12" s="137"/>
      <c r="F12" s="137"/>
      <c r="G12" s="137">
        <f>372-117</f>
        <v>255</v>
      </c>
      <c r="H12" s="137"/>
      <c r="I12" s="137"/>
      <c r="J12" s="137">
        <v>100</v>
      </c>
      <c r="K12" s="137">
        <v>905</v>
      </c>
      <c r="L12" s="137">
        <v>14</v>
      </c>
      <c r="M12" s="137">
        <f>1433-496</f>
        <v>937</v>
      </c>
      <c r="N12" s="137">
        <f>4020-400+1350-418</f>
        <v>4552</v>
      </c>
      <c r="O12" s="137"/>
      <c r="P12" s="137"/>
      <c r="Q12" s="137"/>
      <c r="R12" s="137"/>
      <c r="S12" s="137"/>
      <c r="T12" s="137">
        <v>2150</v>
      </c>
      <c r="U12" s="137"/>
      <c r="V12" s="137">
        <v>50</v>
      </c>
      <c r="W12" s="137">
        <v>855</v>
      </c>
    </row>
  </sheetData>
  <mergeCells count="3">
    <mergeCell ref="B4:W4"/>
    <mergeCell ref="A4:A5"/>
    <mergeCell ref="B2:U3"/>
  </mergeCells>
  <printOptions horizontalCentered="1"/>
  <pageMargins left="0.47244094488189" right="0.47244094488189" top="0.590551181102362" bottom="0.47244094488189" header="0.31496062992126" footer="0.31496062992126"/>
  <pageSetup paperSize="9" scale="8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4"/>
  <sheetViews>
    <sheetView showGridLines="0" showZeros="0" workbookViewId="0">
      <pane ySplit="5" topLeftCell="A6" activePane="bottomLeft" state="frozen"/>
      <selection/>
      <selection pane="bottomLeft" activeCell="B9" sqref="B9"/>
    </sheetView>
  </sheetViews>
  <sheetFormatPr defaultColWidth="9" defaultRowHeight="13.5" outlineLevelCol="7"/>
  <cols>
    <col min="1" max="1" width="42.625" style="100" customWidth="1"/>
    <col min="2" max="2" width="12" style="100" customWidth="1"/>
    <col min="3" max="3" width="10.5" style="100" customWidth="1"/>
    <col min="4" max="4" width="13.875" style="100" customWidth="1"/>
    <col min="5" max="5" width="57.75" style="100" customWidth="1"/>
    <col min="6" max="6" width="12.875" style="100" customWidth="1"/>
    <col min="7" max="7" width="10.875" style="100" customWidth="1"/>
    <col min="8" max="8" width="13.75" style="100" customWidth="1"/>
    <col min="9" max="16384" width="9" style="100"/>
  </cols>
  <sheetData>
    <row r="1" ht="14.25" spans="1:8">
      <c r="A1" s="101" t="s">
        <v>1298</v>
      </c>
      <c r="H1" s="102" t="s">
        <v>0</v>
      </c>
    </row>
    <row r="2" s="99" customFormat="1" ht="18" customHeight="1" spans="1:8">
      <c r="A2" s="69" t="s">
        <v>1299</v>
      </c>
      <c r="B2" s="69"/>
      <c r="C2" s="69"/>
      <c r="D2" s="69"/>
      <c r="E2" s="69"/>
      <c r="F2" s="69"/>
      <c r="G2" s="69"/>
      <c r="H2" s="69"/>
    </row>
    <row r="3" ht="18" customHeight="1" spans="8:8">
      <c r="H3" s="102" t="s">
        <v>26</v>
      </c>
    </row>
    <row r="4" ht="31.5" customHeight="1" spans="1:8">
      <c r="A4" s="103" t="s">
        <v>1037</v>
      </c>
      <c r="B4" s="109"/>
      <c r="C4" s="109"/>
      <c r="D4" s="104"/>
      <c r="E4" s="103" t="s">
        <v>1038</v>
      </c>
      <c r="F4" s="109"/>
      <c r="G4" s="109"/>
      <c r="H4" s="104"/>
    </row>
    <row r="5" ht="35.25" customHeight="1" spans="1:8">
      <c r="A5" s="110" t="s">
        <v>27</v>
      </c>
      <c r="B5" s="94" t="s">
        <v>28</v>
      </c>
      <c r="C5" s="110" t="s">
        <v>29</v>
      </c>
      <c r="D5" s="94" t="s">
        <v>30</v>
      </c>
      <c r="E5" s="110" t="s">
        <v>27</v>
      </c>
      <c r="F5" s="94" t="s">
        <v>28</v>
      </c>
      <c r="G5" s="110" t="s">
        <v>29</v>
      </c>
      <c r="H5" s="94" t="s">
        <v>30</v>
      </c>
    </row>
    <row r="6" s="108" customFormat="1" ht="20.1" customHeight="1" spans="1:8">
      <c r="A6" s="79" t="s">
        <v>1300</v>
      </c>
      <c r="B6" s="111"/>
      <c r="C6" s="111"/>
      <c r="D6" s="111"/>
      <c r="E6" s="79" t="s">
        <v>1301</v>
      </c>
      <c r="F6" s="112">
        <v>7</v>
      </c>
      <c r="G6" s="113"/>
      <c r="H6" s="114"/>
    </row>
    <row r="7" s="108" customFormat="1" ht="20.1" customHeight="1" spans="1:8">
      <c r="A7" s="79" t="s">
        <v>1302</v>
      </c>
      <c r="B7" s="111"/>
      <c r="C7" s="111"/>
      <c r="D7" s="111"/>
      <c r="E7" s="82" t="s">
        <v>1303</v>
      </c>
      <c r="F7" s="111"/>
      <c r="G7" s="111"/>
      <c r="H7" s="115"/>
    </row>
    <row r="8" s="108" customFormat="1" ht="20.1" customHeight="1" spans="1:8">
      <c r="A8" s="79" t="s">
        <v>1304</v>
      </c>
      <c r="B8" s="111"/>
      <c r="C8" s="111"/>
      <c r="D8" s="111"/>
      <c r="E8" s="82" t="s">
        <v>1305</v>
      </c>
      <c r="F8" s="111">
        <v>7</v>
      </c>
      <c r="G8" s="111"/>
      <c r="H8" s="115"/>
    </row>
    <row r="9" s="108" customFormat="1" ht="20.1" customHeight="1" spans="1:8">
      <c r="A9" s="116" t="s">
        <v>1306</v>
      </c>
      <c r="B9" s="111"/>
      <c r="C9" s="111"/>
      <c r="D9" s="111"/>
      <c r="E9" s="82" t="s">
        <v>1307</v>
      </c>
      <c r="F9" s="111"/>
      <c r="G9" s="111"/>
      <c r="H9" s="115"/>
    </row>
    <row r="10" s="108" customFormat="1" ht="20.1" customHeight="1" spans="1:8">
      <c r="A10" s="79" t="s">
        <v>1308</v>
      </c>
      <c r="B10" s="111"/>
      <c r="C10" s="111"/>
      <c r="D10" s="111"/>
      <c r="E10" s="79" t="s">
        <v>1309</v>
      </c>
      <c r="F10" s="111">
        <v>468</v>
      </c>
      <c r="G10" s="111">
        <v>350</v>
      </c>
      <c r="H10" s="115"/>
    </row>
    <row r="11" s="108" customFormat="1" ht="20.1" customHeight="1" spans="1:8">
      <c r="A11" s="79" t="s">
        <v>1310</v>
      </c>
      <c r="B11" s="111">
        <v>49</v>
      </c>
      <c r="C11" s="111"/>
      <c r="D11" s="111">
        <f>C11/B11*100</f>
        <v>0</v>
      </c>
      <c r="E11" s="82" t="s">
        <v>1311</v>
      </c>
      <c r="F11" s="111">
        <v>468</v>
      </c>
      <c r="G11" s="111">
        <v>350</v>
      </c>
      <c r="H11" s="115"/>
    </row>
    <row r="12" s="108" customFormat="1" ht="20.1" customHeight="1" spans="1:8">
      <c r="A12" s="79" t="s">
        <v>1312</v>
      </c>
      <c r="B12" s="111">
        <v>21193</v>
      </c>
      <c r="C12" s="111">
        <v>30300</v>
      </c>
      <c r="D12" s="117">
        <f>C12/B12*100</f>
        <v>142.97173595055</v>
      </c>
      <c r="E12" s="82" t="s">
        <v>1313</v>
      </c>
      <c r="F12" s="111"/>
      <c r="G12" s="111"/>
      <c r="H12" s="115"/>
    </row>
    <row r="13" s="108" customFormat="1" ht="20.1" customHeight="1" spans="1:8">
      <c r="A13" s="79" t="s">
        <v>1314</v>
      </c>
      <c r="B13" s="111"/>
      <c r="C13" s="111"/>
      <c r="D13" s="117"/>
      <c r="E13" s="82" t="s">
        <v>1315</v>
      </c>
      <c r="F13" s="111"/>
      <c r="G13" s="111"/>
      <c r="H13" s="115"/>
    </row>
    <row r="14" s="108" customFormat="1" ht="20.1" customHeight="1" spans="1:8">
      <c r="A14" s="79" t="s">
        <v>1316</v>
      </c>
      <c r="B14" s="111">
        <v>1022</v>
      </c>
      <c r="C14" s="111">
        <v>920</v>
      </c>
      <c r="D14" s="117">
        <f>C14/B14*100</f>
        <v>90.0195694716243</v>
      </c>
      <c r="E14" s="79" t="s">
        <v>1317</v>
      </c>
      <c r="F14" s="111">
        <v>1444</v>
      </c>
      <c r="G14" s="115">
        <v>1444</v>
      </c>
      <c r="H14" s="115"/>
    </row>
    <row r="15" s="108" customFormat="1" ht="20.1" customHeight="1" spans="1:8">
      <c r="A15" s="79" t="s">
        <v>1318</v>
      </c>
      <c r="B15" s="111">
        <v>190</v>
      </c>
      <c r="C15" s="111"/>
      <c r="D15" s="111">
        <v>0</v>
      </c>
      <c r="E15" s="79" t="s">
        <v>1319</v>
      </c>
      <c r="F15" s="111">
        <v>1444</v>
      </c>
      <c r="G15" s="115">
        <v>1444</v>
      </c>
      <c r="H15" s="115"/>
    </row>
    <row r="16" s="108" customFormat="1" ht="20.1" customHeight="1" spans="1:8">
      <c r="A16" s="79" t="s">
        <v>1320</v>
      </c>
      <c r="B16" s="111"/>
      <c r="C16" s="111"/>
      <c r="D16" s="117"/>
      <c r="E16" s="79" t="s">
        <v>1321</v>
      </c>
      <c r="F16" s="111"/>
      <c r="G16" s="115"/>
      <c r="H16" s="115"/>
    </row>
    <row r="17" s="108" customFormat="1" ht="20.1" customHeight="1" spans="1:8">
      <c r="A17" s="79" t="s">
        <v>1322</v>
      </c>
      <c r="B17" s="111"/>
      <c r="C17" s="111"/>
      <c r="D17" s="117"/>
      <c r="E17" s="79" t="s">
        <v>1323</v>
      </c>
      <c r="F17" s="111">
        <v>29980</v>
      </c>
      <c r="G17" s="115">
        <v>23806</v>
      </c>
      <c r="H17" s="115"/>
    </row>
    <row r="18" s="108" customFormat="1" ht="20.1" customHeight="1" spans="1:8">
      <c r="A18" s="79" t="s">
        <v>1324</v>
      </c>
      <c r="B18" s="111"/>
      <c r="C18" s="111"/>
      <c r="D18" s="117"/>
      <c r="E18" s="79" t="s">
        <v>1325</v>
      </c>
      <c r="F18" s="111">
        <v>3663</v>
      </c>
      <c r="G18" s="115">
        <v>22506</v>
      </c>
      <c r="H18" s="115"/>
    </row>
    <row r="19" s="108" customFormat="1" ht="20.1" customHeight="1" spans="1:8">
      <c r="A19" s="79" t="s">
        <v>1326</v>
      </c>
      <c r="B19" s="111"/>
      <c r="C19" s="111"/>
      <c r="D19" s="117"/>
      <c r="E19" s="79" t="s">
        <v>1327</v>
      </c>
      <c r="F19" s="118"/>
      <c r="G19" s="115"/>
      <c r="H19" s="115"/>
    </row>
    <row r="20" s="108" customFormat="1" ht="20.1" customHeight="1" spans="1:8">
      <c r="A20" s="79" t="s">
        <v>1328</v>
      </c>
      <c r="B20" s="111">
        <v>80</v>
      </c>
      <c r="C20" s="111">
        <v>70</v>
      </c>
      <c r="D20" s="117">
        <f>C20/B20*100</f>
        <v>87.5</v>
      </c>
      <c r="E20" s="79" t="s">
        <v>1329</v>
      </c>
      <c r="F20" s="111">
        <v>317</v>
      </c>
      <c r="G20" s="115">
        <v>300</v>
      </c>
      <c r="H20" s="115"/>
    </row>
    <row r="21" s="108" customFormat="1" ht="20.1" customHeight="1" spans="1:8">
      <c r="A21" s="96" t="s">
        <v>1330</v>
      </c>
      <c r="B21" s="119"/>
      <c r="C21" s="119"/>
      <c r="D21" s="117"/>
      <c r="E21" s="79" t="s">
        <v>1331</v>
      </c>
      <c r="F21" s="111"/>
      <c r="G21" s="115">
        <v>1000</v>
      </c>
      <c r="H21" s="115"/>
    </row>
    <row r="22" s="108" customFormat="1" ht="20.1" customHeight="1" spans="1:8">
      <c r="A22" s="96" t="s">
        <v>1332</v>
      </c>
      <c r="B22" s="119">
        <v>5383</v>
      </c>
      <c r="C22" s="119">
        <v>11385</v>
      </c>
      <c r="D22" s="117">
        <f>C22/B22*100</f>
        <v>211.499164034925</v>
      </c>
      <c r="E22" s="79" t="s">
        <v>1333</v>
      </c>
      <c r="F22" s="111"/>
      <c r="G22" s="111"/>
      <c r="H22" s="115"/>
    </row>
    <row r="23" ht="20.1" customHeight="1" spans="1:8">
      <c r="A23" s="120"/>
      <c r="B23" s="119"/>
      <c r="C23" s="119"/>
      <c r="D23" s="119"/>
      <c r="E23" s="79" t="s">
        <v>1334</v>
      </c>
      <c r="F23" s="119"/>
      <c r="G23" s="119"/>
      <c r="H23" s="80"/>
    </row>
    <row r="24" ht="20.1" customHeight="1" spans="1:8">
      <c r="A24" s="96"/>
      <c r="B24" s="119"/>
      <c r="C24" s="119"/>
      <c r="D24" s="119"/>
      <c r="E24" s="79" t="s">
        <v>1335</v>
      </c>
      <c r="F24" s="119">
        <v>26000</v>
      </c>
      <c r="G24" s="119"/>
      <c r="H24" s="80"/>
    </row>
    <row r="25" ht="20.1" customHeight="1" spans="1:8">
      <c r="A25" s="80"/>
      <c r="B25" s="119"/>
      <c r="C25" s="119"/>
      <c r="D25" s="119"/>
      <c r="E25" s="79" t="s">
        <v>1336</v>
      </c>
      <c r="F25" s="119"/>
      <c r="G25" s="119"/>
      <c r="H25" s="80"/>
    </row>
    <row r="26" ht="20.1" customHeight="1" spans="1:8">
      <c r="A26" s="80"/>
      <c r="B26" s="119"/>
      <c r="C26" s="119"/>
      <c r="D26" s="119"/>
      <c r="E26" s="79" t="s">
        <v>1337</v>
      </c>
      <c r="F26" s="119"/>
      <c r="G26" s="119"/>
      <c r="H26" s="80"/>
    </row>
    <row r="27" ht="20.1" customHeight="1" spans="1:8">
      <c r="A27" s="80"/>
      <c r="B27" s="119"/>
      <c r="C27" s="119"/>
      <c r="D27" s="119"/>
      <c r="E27" s="79" t="s">
        <v>1338</v>
      </c>
      <c r="F27" s="119"/>
      <c r="G27" s="119"/>
      <c r="H27" s="80"/>
    </row>
    <row r="28" ht="20.1" customHeight="1" spans="1:8">
      <c r="A28" s="85"/>
      <c r="B28" s="119"/>
      <c r="C28" s="119"/>
      <c r="D28" s="119"/>
      <c r="E28" s="79" t="s">
        <v>1339</v>
      </c>
      <c r="F28" s="119"/>
      <c r="G28" s="119"/>
      <c r="H28" s="80"/>
    </row>
    <row r="29" ht="20.1" customHeight="1" spans="1:8">
      <c r="A29" s="85"/>
      <c r="B29" s="119"/>
      <c r="C29" s="119"/>
      <c r="D29" s="119"/>
      <c r="E29" s="79" t="s">
        <v>1340</v>
      </c>
      <c r="F29" s="119"/>
      <c r="G29" s="119"/>
      <c r="H29" s="80"/>
    </row>
    <row r="30" ht="20.1" customHeight="1" spans="1:8">
      <c r="A30" s="85"/>
      <c r="B30" s="119"/>
      <c r="C30" s="119"/>
      <c r="D30" s="119"/>
      <c r="E30" s="83" t="s">
        <v>1341</v>
      </c>
      <c r="F30" s="119"/>
      <c r="G30" s="119"/>
      <c r="H30" s="80"/>
    </row>
    <row r="31" ht="20.1" customHeight="1" spans="1:8">
      <c r="A31" s="85"/>
      <c r="B31" s="119"/>
      <c r="C31" s="119"/>
      <c r="D31" s="119"/>
      <c r="E31" s="83" t="s">
        <v>1342</v>
      </c>
      <c r="F31" s="119"/>
      <c r="G31" s="119"/>
      <c r="H31" s="80"/>
    </row>
    <row r="32" ht="20.1" customHeight="1" spans="1:8">
      <c r="A32" s="85"/>
      <c r="B32" s="119"/>
      <c r="C32" s="119"/>
      <c r="D32" s="119"/>
      <c r="E32" s="84" t="s">
        <v>1343</v>
      </c>
      <c r="F32" s="119"/>
      <c r="G32" s="119"/>
      <c r="H32" s="80"/>
    </row>
    <row r="33" ht="20.1" customHeight="1" spans="1:8">
      <c r="A33" s="85"/>
      <c r="B33" s="119"/>
      <c r="C33" s="119"/>
      <c r="D33" s="119"/>
      <c r="E33" s="84" t="s">
        <v>1344</v>
      </c>
      <c r="F33" s="119"/>
      <c r="G33" s="119"/>
      <c r="H33" s="80"/>
    </row>
    <row r="34" ht="20.1" customHeight="1" spans="1:8">
      <c r="A34" s="85"/>
      <c r="B34" s="119"/>
      <c r="C34" s="119"/>
      <c r="D34" s="119"/>
      <c r="E34" s="85" t="s">
        <v>1345</v>
      </c>
      <c r="F34" s="119"/>
      <c r="G34" s="119"/>
      <c r="H34" s="80"/>
    </row>
    <row r="35" ht="20.1" customHeight="1" spans="1:8">
      <c r="A35" s="85"/>
      <c r="B35" s="119"/>
      <c r="C35" s="119"/>
      <c r="D35" s="119"/>
      <c r="E35" s="83" t="s">
        <v>1346</v>
      </c>
      <c r="F35" s="119"/>
      <c r="G35" s="119"/>
      <c r="H35" s="80"/>
    </row>
    <row r="36" ht="20.1" customHeight="1" spans="1:8">
      <c r="A36" s="85"/>
      <c r="B36" s="119"/>
      <c r="C36" s="119"/>
      <c r="D36" s="119"/>
      <c r="E36" s="83" t="s">
        <v>1347</v>
      </c>
      <c r="F36" s="119"/>
      <c r="G36" s="119"/>
      <c r="H36" s="80"/>
    </row>
    <row r="37" ht="20.1" customHeight="1" spans="1:8">
      <c r="A37" s="85"/>
      <c r="B37" s="119"/>
      <c r="C37" s="119"/>
      <c r="D37" s="119"/>
      <c r="E37" s="83" t="s">
        <v>1348</v>
      </c>
      <c r="F37" s="119"/>
      <c r="G37" s="119"/>
      <c r="H37" s="80"/>
    </row>
    <row r="38" s="66" customFormat="1" ht="20.1" customHeight="1" spans="1:8">
      <c r="A38" s="85"/>
      <c r="B38" s="119"/>
      <c r="C38" s="119"/>
      <c r="D38" s="119"/>
      <c r="E38" s="83" t="s">
        <v>1349</v>
      </c>
      <c r="F38" s="119"/>
      <c r="G38" s="119"/>
      <c r="H38" s="80"/>
    </row>
    <row r="39" ht="20.1" customHeight="1" spans="1:8">
      <c r="A39" s="85"/>
      <c r="B39" s="119"/>
      <c r="C39" s="119"/>
      <c r="D39" s="119"/>
      <c r="E39" s="83" t="s">
        <v>1350</v>
      </c>
      <c r="F39" s="119"/>
      <c r="G39" s="119"/>
      <c r="H39" s="80"/>
    </row>
    <row r="40" ht="20.1" customHeight="1" spans="1:8">
      <c r="A40" s="96"/>
      <c r="B40" s="119"/>
      <c r="C40" s="119"/>
      <c r="D40" s="119"/>
      <c r="E40" s="83" t="s">
        <v>1351</v>
      </c>
      <c r="F40" s="119"/>
      <c r="G40" s="119"/>
      <c r="H40" s="80"/>
    </row>
    <row r="41" ht="20.1" customHeight="1" spans="1:8">
      <c r="A41" s="96"/>
      <c r="B41" s="119"/>
      <c r="C41" s="119"/>
      <c r="D41" s="119"/>
      <c r="E41" s="83" t="s">
        <v>1352</v>
      </c>
      <c r="F41" s="119"/>
      <c r="G41" s="119"/>
      <c r="H41" s="80"/>
    </row>
    <row r="42" ht="20.1" customHeight="1" spans="1:8">
      <c r="A42" s="96"/>
      <c r="B42" s="119"/>
      <c r="C42" s="119"/>
      <c r="D42" s="119"/>
      <c r="E42" s="83" t="s">
        <v>1353</v>
      </c>
      <c r="F42" s="119"/>
      <c r="G42" s="119"/>
      <c r="H42" s="80"/>
    </row>
    <row r="43" ht="20.1" customHeight="1" spans="1:8">
      <c r="A43" s="96"/>
      <c r="B43" s="119"/>
      <c r="C43" s="119"/>
      <c r="D43" s="119"/>
      <c r="E43" s="83" t="s">
        <v>1354</v>
      </c>
      <c r="F43" s="119"/>
      <c r="G43" s="119"/>
      <c r="H43" s="80"/>
    </row>
    <row r="44" ht="20.1" customHeight="1" spans="1:8">
      <c r="A44" s="96"/>
      <c r="B44" s="119"/>
      <c r="C44" s="119"/>
      <c r="D44" s="119"/>
      <c r="E44" s="83" t="s">
        <v>1355</v>
      </c>
      <c r="F44" s="119"/>
      <c r="G44" s="119"/>
      <c r="H44" s="80"/>
    </row>
    <row r="45" ht="20.1" customHeight="1" spans="1:8">
      <c r="A45" s="96"/>
      <c r="B45" s="119"/>
      <c r="C45" s="119"/>
      <c r="D45" s="119"/>
      <c r="E45" s="85" t="s">
        <v>1356</v>
      </c>
      <c r="F45" s="119"/>
      <c r="G45" s="119"/>
      <c r="H45" s="80"/>
    </row>
    <row r="46" ht="20.1" customHeight="1" spans="1:8">
      <c r="A46" s="96"/>
      <c r="B46" s="119"/>
      <c r="C46" s="119"/>
      <c r="D46" s="119"/>
      <c r="E46" s="83" t="s">
        <v>1357</v>
      </c>
      <c r="F46" s="119"/>
      <c r="G46" s="119"/>
      <c r="H46" s="80"/>
    </row>
    <row r="47" s="100" customFormat="1" ht="20.1" customHeight="1" spans="1:8">
      <c r="A47" s="96"/>
      <c r="B47" s="119"/>
      <c r="C47" s="119"/>
      <c r="D47" s="119"/>
      <c r="E47" s="85" t="s">
        <v>1358</v>
      </c>
      <c r="F47" s="119">
        <v>200402</v>
      </c>
      <c r="G47" s="119">
        <v>5500</v>
      </c>
      <c r="H47" s="80"/>
    </row>
    <row r="48" ht="20.1" customHeight="1" spans="1:8">
      <c r="A48" s="87"/>
      <c r="B48" s="119"/>
      <c r="C48" s="119"/>
      <c r="D48" s="119"/>
      <c r="E48" s="83" t="s">
        <v>1359</v>
      </c>
      <c r="F48" s="119">
        <v>196000</v>
      </c>
      <c r="G48" s="119"/>
      <c r="H48" s="80"/>
    </row>
    <row r="49" ht="20.1" customHeight="1" spans="1:8">
      <c r="A49" s="87"/>
      <c r="B49" s="119"/>
      <c r="C49" s="119"/>
      <c r="D49" s="119"/>
      <c r="E49" s="83" t="s">
        <v>1360</v>
      </c>
      <c r="F49" s="119">
        <v>196</v>
      </c>
      <c r="G49" s="119">
        <v>50</v>
      </c>
      <c r="H49" s="80"/>
    </row>
    <row r="50" ht="20.1" customHeight="1" spans="1:8">
      <c r="A50" s="87"/>
      <c r="B50" s="119"/>
      <c r="C50" s="119"/>
      <c r="D50" s="119"/>
      <c r="E50" s="83" t="s">
        <v>1361</v>
      </c>
      <c r="F50" s="121">
        <v>4206</v>
      </c>
      <c r="G50" s="119">
        <v>5450</v>
      </c>
      <c r="H50" s="80"/>
    </row>
    <row r="51" ht="20.1" customHeight="1" spans="1:8">
      <c r="A51" s="87"/>
      <c r="B51" s="119"/>
      <c r="C51" s="119"/>
      <c r="D51" s="119"/>
      <c r="E51" s="85" t="s">
        <v>1362</v>
      </c>
      <c r="F51" s="119">
        <v>5383</v>
      </c>
      <c r="G51" s="119">
        <v>11385</v>
      </c>
      <c r="H51" s="80"/>
    </row>
    <row r="52" ht="20.1" customHeight="1" spans="1:8">
      <c r="A52" s="87"/>
      <c r="B52" s="119"/>
      <c r="C52" s="119"/>
      <c r="D52" s="119"/>
      <c r="E52" s="85" t="s">
        <v>1363</v>
      </c>
      <c r="F52" s="119">
        <v>240</v>
      </c>
      <c r="G52" s="119">
        <v>190</v>
      </c>
      <c r="H52" s="80"/>
    </row>
    <row r="53" ht="20.1" customHeight="1" spans="1:8">
      <c r="A53" s="87"/>
      <c r="B53" s="119"/>
      <c r="C53" s="119"/>
      <c r="D53" s="119"/>
      <c r="E53" s="85" t="s">
        <v>1364</v>
      </c>
      <c r="F53" s="122">
        <v>37300</v>
      </c>
      <c r="G53" s="119"/>
      <c r="H53" s="80"/>
    </row>
    <row r="54" ht="20.1" customHeight="1" spans="1:8">
      <c r="A54" s="87"/>
      <c r="B54" s="119"/>
      <c r="C54" s="119"/>
      <c r="D54" s="119"/>
      <c r="E54" s="85"/>
      <c r="F54" s="121"/>
      <c r="G54" s="119"/>
      <c r="H54" s="80"/>
    </row>
    <row r="55" ht="20.1" customHeight="1" spans="1:8">
      <c r="A55" s="87"/>
      <c r="B55" s="119"/>
      <c r="C55" s="119"/>
      <c r="D55" s="119"/>
      <c r="E55" s="85"/>
      <c r="F55" s="119"/>
      <c r="G55" s="119"/>
      <c r="H55" s="80"/>
    </row>
    <row r="56" ht="20.1" customHeight="1" spans="1:8">
      <c r="A56" s="87"/>
      <c r="B56" s="119"/>
      <c r="C56" s="119"/>
      <c r="D56" s="119"/>
      <c r="E56" s="85"/>
      <c r="F56" s="119"/>
      <c r="G56" s="119"/>
      <c r="H56" s="80"/>
    </row>
    <row r="57" ht="20.1" customHeight="1" spans="1:8">
      <c r="A57" s="87"/>
      <c r="B57" s="119"/>
      <c r="C57" s="119"/>
      <c r="D57" s="119"/>
      <c r="E57" s="85"/>
      <c r="F57" s="119"/>
      <c r="G57" s="119"/>
      <c r="H57" s="80"/>
    </row>
    <row r="58" ht="20.1" customHeight="1" spans="1:8">
      <c r="A58" s="87"/>
      <c r="B58" s="119"/>
      <c r="C58" s="119"/>
      <c r="D58" s="119"/>
      <c r="E58" s="85"/>
      <c r="F58" s="119"/>
      <c r="G58" s="119"/>
      <c r="H58" s="80"/>
    </row>
    <row r="59" ht="20.1" customHeight="1" spans="1:8">
      <c r="A59" s="87"/>
      <c r="B59" s="119"/>
      <c r="C59" s="119"/>
      <c r="D59" s="119"/>
      <c r="E59" s="85"/>
      <c r="F59" s="119"/>
      <c r="G59" s="119"/>
      <c r="H59" s="80"/>
    </row>
    <row r="60" ht="20.1" customHeight="1" spans="1:8">
      <c r="A60" s="87"/>
      <c r="B60" s="119"/>
      <c r="C60" s="119"/>
      <c r="D60" s="119"/>
      <c r="E60" s="85"/>
      <c r="F60" s="119"/>
      <c r="G60" s="119"/>
      <c r="H60" s="80"/>
    </row>
    <row r="61" ht="20.1" customHeight="1" spans="1:8">
      <c r="A61" s="87"/>
      <c r="B61" s="119"/>
      <c r="C61" s="119"/>
      <c r="D61" s="119"/>
      <c r="E61" s="87"/>
      <c r="F61" s="119"/>
      <c r="G61" s="119"/>
      <c r="H61" s="80"/>
    </row>
    <row r="62" ht="20.1" customHeight="1" spans="1:8">
      <c r="A62" s="87" t="s">
        <v>57</v>
      </c>
      <c r="B62" s="119">
        <v>27917</v>
      </c>
      <c r="C62" s="119">
        <v>42675</v>
      </c>
      <c r="D62" s="117">
        <f>C62/B62*100</f>
        <v>152.863846401834</v>
      </c>
      <c r="E62" s="87" t="s">
        <v>1034</v>
      </c>
      <c r="F62" s="119">
        <f>F6+F10+F14+F17+F28+F34+F45+F47+F51+F52+F53</f>
        <v>275224</v>
      </c>
      <c r="G62" s="119">
        <v>42675</v>
      </c>
      <c r="H62" s="80"/>
    </row>
    <row r="63" s="100" customFormat="1" ht="20.1" customHeight="1" spans="1:8">
      <c r="A63" s="106" t="s">
        <v>1041</v>
      </c>
      <c r="B63" s="119">
        <f>B64+B67+B71</f>
        <v>275007</v>
      </c>
      <c r="C63" s="119"/>
      <c r="D63" s="119"/>
      <c r="E63" s="106" t="s">
        <v>1042</v>
      </c>
      <c r="F63" s="119">
        <f>F66+F67+F68</f>
        <v>27700</v>
      </c>
      <c r="G63" s="119"/>
      <c r="H63" s="80"/>
    </row>
    <row r="64" s="100" customFormat="1" ht="20.1" customHeight="1" spans="1:8">
      <c r="A64" s="80" t="s">
        <v>1365</v>
      </c>
      <c r="B64" s="119">
        <f>B65+B66</f>
        <v>45857</v>
      </c>
      <c r="C64" s="119"/>
      <c r="D64" s="123"/>
      <c r="E64" s="80" t="s">
        <v>1366</v>
      </c>
      <c r="F64" s="119">
        <f>F66</f>
        <v>1766</v>
      </c>
      <c r="G64" s="119"/>
      <c r="H64" s="80"/>
    </row>
    <row r="65" ht="20.1" customHeight="1" spans="1:8">
      <c r="A65" s="80" t="s">
        <v>1367</v>
      </c>
      <c r="B65" s="123">
        <v>44091</v>
      </c>
      <c r="C65" s="119"/>
      <c r="D65" s="123"/>
      <c r="E65" s="80" t="s">
        <v>1368</v>
      </c>
      <c r="F65" s="119"/>
      <c r="G65" s="119"/>
      <c r="H65" s="80"/>
    </row>
    <row r="66" ht="20.1" customHeight="1" spans="1:8">
      <c r="A66" s="80" t="s">
        <v>1369</v>
      </c>
      <c r="B66" s="119">
        <v>1766</v>
      </c>
      <c r="C66" s="119"/>
      <c r="D66" s="123"/>
      <c r="E66" s="80" t="s">
        <v>1370</v>
      </c>
      <c r="F66" s="119">
        <v>1766</v>
      </c>
      <c r="G66" s="119"/>
      <c r="H66" s="80"/>
    </row>
    <row r="67" ht="20.1" customHeight="1" spans="1:8">
      <c r="A67" s="80" t="s">
        <v>1112</v>
      </c>
      <c r="B67" s="119">
        <v>7150</v>
      </c>
      <c r="C67" s="119"/>
      <c r="D67" s="119"/>
      <c r="E67" s="80" t="s">
        <v>1371</v>
      </c>
      <c r="F67" s="119">
        <v>11501</v>
      </c>
      <c r="G67" s="119"/>
      <c r="H67" s="80"/>
    </row>
    <row r="68" ht="20.1" customHeight="1" spans="1:8">
      <c r="A68" s="80" t="s">
        <v>1113</v>
      </c>
      <c r="B68" s="119"/>
      <c r="C68" s="119"/>
      <c r="D68" s="119"/>
      <c r="E68" s="80" t="s">
        <v>1372</v>
      </c>
      <c r="F68" s="119">
        <v>14433</v>
      </c>
      <c r="G68" s="119"/>
      <c r="H68" s="80"/>
    </row>
    <row r="69" ht="20.1" customHeight="1" spans="1:8">
      <c r="A69" s="80" t="s">
        <v>1373</v>
      </c>
      <c r="B69" s="119"/>
      <c r="C69" s="119"/>
      <c r="D69" s="119"/>
      <c r="E69" s="107" t="s">
        <v>1374</v>
      </c>
      <c r="F69" s="119"/>
      <c r="G69" s="119"/>
      <c r="H69" s="80"/>
    </row>
    <row r="70" ht="20.1" customHeight="1" spans="1:8">
      <c r="A70" s="107" t="s">
        <v>1375</v>
      </c>
      <c r="B70" s="119"/>
      <c r="C70" s="119"/>
      <c r="D70" s="119"/>
      <c r="E70" s="107" t="s">
        <v>1376</v>
      </c>
      <c r="F70" s="119"/>
      <c r="G70" s="119"/>
      <c r="H70" s="80"/>
    </row>
    <row r="71" ht="20.1" customHeight="1" spans="1:8">
      <c r="A71" s="107" t="s">
        <v>1377</v>
      </c>
      <c r="B71" s="124">
        <v>222000</v>
      </c>
      <c r="C71" s="119"/>
      <c r="D71" s="119"/>
      <c r="E71" s="107"/>
      <c r="F71" s="119"/>
      <c r="G71" s="119"/>
      <c r="H71" s="80"/>
    </row>
    <row r="72" ht="20.1" customHeight="1" spans="1:8">
      <c r="A72" s="107"/>
      <c r="B72" s="119"/>
      <c r="C72" s="119"/>
      <c r="D72" s="119"/>
      <c r="E72" s="107"/>
      <c r="F72" s="119"/>
      <c r="G72" s="119"/>
      <c r="H72" s="80"/>
    </row>
    <row r="73" ht="20.1" customHeight="1" spans="1:8">
      <c r="A73" s="87" t="s">
        <v>1128</v>
      </c>
      <c r="B73" s="119">
        <f>B62+B63</f>
        <v>302924</v>
      </c>
      <c r="C73" s="119">
        <v>42675</v>
      </c>
      <c r="D73" s="117">
        <f>C73/B73*100</f>
        <v>14.0876919623404</v>
      </c>
      <c r="E73" s="87" t="s">
        <v>1129</v>
      </c>
      <c r="F73" s="119">
        <f>F62+F63</f>
        <v>302924</v>
      </c>
      <c r="G73" s="119">
        <v>42675</v>
      </c>
      <c r="H73" s="80"/>
    </row>
    <row r="74" ht="20.1" customHeight="1"/>
  </sheetData>
  <mergeCells count="3">
    <mergeCell ref="A2:H2"/>
    <mergeCell ref="A4:D4"/>
    <mergeCell ref="E4:H4"/>
  </mergeCells>
  <printOptions horizontalCentered="1"/>
  <pageMargins left="0.47244094488189" right="0.47244094488189" top="0.393700787401575" bottom="0.275590551181102" header="0.118110236220472" footer="0.118110236220472"/>
  <pageSetup paperSize="9" scale="6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23"/>
  <sheetViews>
    <sheetView showGridLines="0" showZeros="0" zoomScale="90" zoomScaleNormal="90" workbookViewId="0">
      <pane ySplit="5" topLeftCell="A6" activePane="bottomLeft" state="frozen"/>
      <selection/>
      <selection pane="bottomLeft" activeCell="H15" sqref="$A1:$XFD1048576"/>
    </sheetView>
  </sheetViews>
  <sheetFormatPr defaultColWidth="9" defaultRowHeight="13.5" outlineLevelCol="3"/>
  <cols>
    <col min="1" max="1" width="51" style="100" customWidth="1"/>
    <col min="2" max="2" width="13.75" style="100" customWidth="1"/>
    <col min="3" max="3" width="62.25" style="100" customWidth="1"/>
    <col min="4" max="4" width="15.625" style="100" customWidth="1"/>
    <col min="5" max="16384" width="9" style="100"/>
  </cols>
  <sheetData>
    <row r="1" ht="14.25" spans="1:1">
      <c r="A1" s="101" t="s">
        <v>1378</v>
      </c>
    </row>
    <row r="2" s="99" customFormat="1" ht="18" customHeight="1" spans="1:4">
      <c r="A2" s="69" t="s">
        <v>1379</v>
      </c>
      <c r="B2" s="69"/>
      <c r="C2" s="69"/>
      <c r="D2" s="69"/>
    </row>
    <row r="3" ht="14.25" customHeight="1" spans="4:4">
      <c r="D3" s="102" t="s">
        <v>26</v>
      </c>
    </row>
    <row r="4" ht="31.5" customHeight="1" spans="1:4">
      <c r="A4" s="103" t="s">
        <v>1037</v>
      </c>
      <c r="B4" s="104"/>
      <c r="C4" s="103" t="s">
        <v>1038</v>
      </c>
      <c r="D4" s="104"/>
    </row>
    <row r="5" ht="19.5" customHeight="1" spans="1:4">
      <c r="A5" s="74" t="s">
        <v>27</v>
      </c>
      <c r="B5" s="74" t="s">
        <v>29</v>
      </c>
      <c r="C5" s="74" t="s">
        <v>27</v>
      </c>
      <c r="D5" s="74" t="s">
        <v>29</v>
      </c>
    </row>
    <row r="6" ht="20.1" customHeight="1" spans="1:4">
      <c r="A6" s="96" t="s">
        <v>1300</v>
      </c>
      <c r="B6" s="80"/>
      <c r="C6" s="96" t="s">
        <v>1301</v>
      </c>
      <c r="D6" s="74"/>
    </row>
    <row r="7" ht="20.1" customHeight="1" spans="1:4">
      <c r="A7" s="96" t="s">
        <v>1302</v>
      </c>
      <c r="B7" s="80"/>
      <c r="C7" s="82" t="s">
        <v>1303</v>
      </c>
      <c r="D7" s="80"/>
    </row>
    <row r="8" ht="20.1" customHeight="1" spans="1:4">
      <c r="A8" s="96" t="s">
        <v>1304</v>
      </c>
      <c r="B8" s="80"/>
      <c r="C8" s="85" t="s">
        <v>1380</v>
      </c>
      <c r="D8" s="80"/>
    </row>
    <row r="9" ht="20.1" customHeight="1" spans="1:4">
      <c r="A9" s="96" t="s">
        <v>1306</v>
      </c>
      <c r="B9" s="80"/>
      <c r="C9" s="85" t="s">
        <v>1381</v>
      </c>
      <c r="D9" s="80"/>
    </row>
    <row r="10" ht="20.1" customHeight="1" spans="1:4">
      <c r="A10" s="96" t="s">
        <v>1308</v>
      </c>
      <c r="B10" s="80"/>
      <c r="C10" s="85" t="s">
        <v>1382</v>
      </c>
      <c r="D10" s="80"/>
    </row>
    <row r="11" ht="20.1" customHeight="1" spans="1:4">
      <c r="A11" s="96" t="s">
        <v>1310</v>
      </c>
      <c r="B11" s="80"/>
      <c r="C11" s="85" t="s">
        <v>1383</v>
      </c>
      <c r="D11" s="80"/>
    </row>
    <row r="12" ht="20.1" customHeight="1" spans="1:4">
      <c r="A12" s="96" t="s">
        <v>1312</v>
      </c>
      <c r="B12" s="80">
        <v>30300</v>
      </c>
      <c r="C12" s="85" t="s">
        <v>1384</v>
      </c>
      <c r="D12" s="80"/>
    </row>
    <row r="13" ht="20.1" customHeight="1" spans="1:4">
      <c r="A13" s="105" t="s">
        <v>1385</v>
      </c>
      <c r="B13" s="80">
        <v>25000</v>
      </c>
      <c r="C13" s="82" t="s">
        <v>1305</v>
      </c>
      <c r="D13" s="80"/>
    </row>
    <row r="14" ht="20.1" customHeight="1" spans="1:4">
      <c r="A14" s="105" t="s">
        <v>1386</v>
      </c>
      <c r="B14" s="80"/>
      <c r="C14" s="82" t="s">
        <v>1387</v>
      </c>
      <c r="D14" s="80"/>
    </row>
    <row r="15" ht="20.1" customHeight="1" spans="1:4">
      <c r="A15" s="105" t="s">
        <v>1388</v>
      </c>
      <c r="B15" s="80">
        <v>100</v>
      </c>
      <c r="C15" s="82" t="s">
        <v>1389</v>
      </c>
      <c r="D15" s="80"/>
    </row>
    <row r="16" ht="20.1" customHeight="1" spans="1:4">
      <c r="A16" s="105" t="s">
        <v>1390</v>
      </c>
      <c r="B16" s="80">
        <v>-800</v>
      </c>
      <c r="C16" s="82" t="s">
        <v>1391</v>
      </c>
      <c r="D16" s="80"/>
    </row>
    <row r="17" ht="20.1" customHeight="1" spans="1:4">
      <c r="A17" s="105" t="s">
        <v>1392</v>
      </c>
      <c r="B17" s="80">
        <v>6000</v>
      </c>
      <c r="C17" s="82" t="s">
        <v>1393</v>
      </c>
      <c r="D17" s="80"/>
    </row>
    <row r="18" ht="20.1" customHeight="1" spans="1:4">
      <c r="A18" s="96" t="s">
        <v>1314</v>
      </c>
      <c r="B18" s="80"/>
      <c r="C18" s="82" t="s">
        <v>1394</v>
      </c>
      <c r="D18" s="80"/>
    </row>
    <row r="19" ht="20.1" customHeight="1" spans="1:4">
      <c r="A19" s="96" t="s">
        <v>1316</v>
      </c>
      <c r="B19" s="80">
        <v>920</v>
      </c>
      <c r="C19" s="82" t="s">
        <v>1307</v>
      </c>
      <c r="D19" s="80"/>
    </row>
    <row r="20" ht="20.1" customHeight="1" spans="1:4">
      <c r="A20" s="105" t="s">
        <v>1395</v>
      </c>
      <c r="B20" s="80">
        <v>800</v>
      </c>
      <c r="C20" s="84" t="s">
        <v>1396</v>
      </c>
      <c r="D20" s="80"/>
    </row>
    <row r="21" ht="20.1" customHeight="1" spans="1:4">
      <c r="A21" s="105" t="s">
        <v>1397</v>
      </c>
      <c r="B21" s="80">
        <v>120</v>
      </c>
      <c r="C21" s="84" t="s">
        <v>1398</v>
      </c>
      <c r="D21" s="80"/>
    </row>
    <row r="22" ht="20.1" customHeight="1" spans="1:4">
      <c r="A22" s="96" t="s">
        <v>1318</v>
      </c>
      <c r="B22" s="80"/>
      <c r="C22" s="96" t="s">
        <v>1309</v>
      </c>
      <c r="D22" s="80">
        <v>350</v>
      </c>
    </row>
    <row r="23" s="100" customFormat="1" ht="20.1" customHeight="1" spans="1:4">
      <c r="A23" s="96" t="s">
        <v>1320</v>
      </c>
      <c r="B23" s="80"/>
      <c r="C23" s="85" t="s">
        <v>1311</v>
      </c>
      <c r="D23" s="80">
        <v>350</v>
      </c>
    </row>
    <row r="24" ht="20.1" customHeight="1" spans="1:4">
      <c r="A24" s="96" t="s">
        <v>1322</v>
      </c>
      <c r="B24" s="80"/>
      <c r="C24" s="85" t="s">
        <v>1399</v>
      </c>
      <c r="D24" s="80"/>
    </row>
    <row r="25" ht="20.1" customHeight="1" spans="1:4">
      <c r="A25" s="96" t="s">
        <v>1324</v>
      </c>
      <c r="B25" s="80"/>
      <c r="C25" s="85" t="s">
        <v>1400</v>
      </c>
      <c r="D25" s="80">
        <v>350</v>
      </c>
    </row>
    <row r="26" ht="20.1" customHeight="1" spans="1:4">
      <c r="A26" s="96" t="s">
        <v>1326</v>
      </c>
      <c r="B26" s="80"/>
      <c r="C26" s="85" t="s">
        <v>1401</v>
      </c>
      <c r="D26" s="80"/>
    </row>
    <row r="27" ht="20.1" customHeight="1" spans="1:4">
      <c r="A27" s="96" t="s">
        <v>1328</v>
      </c>
      <c r="B27" s="80">
        <v>70</v>
      </c>
      <c r="C27" s="85" t="s">
        <v>1313</v>
      </c>
      <c r="D27" s="80"/>
    </row>
    <row r="28" ht="20.1" customHeight="1" spans="1:4">
      <c r="A28" s="80" t="s">
        <v>1402</v>
      </c>
      <c r="B28" s="80">
        <v>70</v>
      </c>
      <c r="C28" s="85" t="s">
        <v>1399</v>
      </c>
      <c r="D28" s="80"/>
    </row>
    <row r="29" ht="20.1" customHeight="1" spans="1:4">
      <c r="A29" s="80" t="s">
        <v>1403</v>
      </c>
      <c r="B29" s="80"/>
      <c r="C29" s="85" t="s">
        <v>1400</v>
      </c>
      <c r="D29" s="80"/>
    </row>
    <row r="30" ht="20.1" customHeight="1" spans="1:4">
      <c r="A30" s="80" t="s">
        <v>1404</v>
      </c>
      <c r="B30" s="80"/>
      <c r="C30" s="83" t="s">
        <v>1405</v>
      </c>
      <c r="D30" s="80"/>
    </row>
    <row r="31" ht="20.1" customHeight="1" spans="1:4">
      <c r="A31" s="80" t="s">
        <v>1406</v>
      </c>
      <c r="B31" s="80"/>
      <c r="C31" s="82" t="s">
        <v>1315</v>
      </c>
      <c r="D31" s="80"/>
    </row>
    <row r="32" ht="20.1" customHeight="1" spans="1:4">
      <c r="A32" s="80" t="s">
        <v>1407</v>
      </c>
      <c r="B32" s="80"/>
      <c r="C32" s="84" t="s">
        <v>1400</v>
      </c>
      <c r="D32" s="80"/>
    </row>
    <row r="33" ht="20.1" customHeight="1" spans="1:4">
      <c r="A33" s="96" t="s">
        <v>1330</v>
      </c>
      <c r="B33" s="80"/>
      <c r="C33" s="84" t="s">
        <v>1408</v>
      </c>
      <c r="D33" s="80"/>
    </row>
    <row r="34" ht="20.1" customHeight="1" spans="1:4">
      <c r="A34" s="80" t="s">
        <v>1332</v>
      </c>
      <c r="B34" s="80">
        <v>11385</v>
      </c>
      <c r="C34" s="96" t="s">
        <v>1317</v>
      </c>
      <c r="D34" s="80">
        <v>1444</v>
      </c>
    </row>
    <row r="35" ht="20.1" customHeight="1" spans="1:4">
      <c r="A35" s="80"/>
      <c r="B35" s="80"/>
      <c r="C35" s="96" t="s">
        <v>1319</v>
      </c>
      <c r="D35" s="80">
        <v>1444</v>
      </c>
    </row>
    <row r="36" ht="20.1" customHeight="1" spans="1:4">
      <c r="A36" s="80"/>
      <c r="B36" s="80"/>
      <c r="C36" s="96" t="s">
        <v>1409</v>
      </c>
      <c r="D36" s="80"/>
    </row>
    <row r="37" ht="20.1" customHeight="1" spans="1:4">
      <c r="A37" s="80"/>
      <c r="B37" s="80"/>
      <c r="C37" s="96" t="s">
        <v>1410</v>
      </c>
      <c r="D37" s="80">
        <v>1444</v>
      </c>
    </row>
    <row r="38" ht="20.1" customHeight="1" spans="1:4">
      <c r="A38" s="80"/>
      <c r="B38" s="80"/>
      <c r="C38" s="96" t="s">
        <v>1411</v>
      </c>
      <c r="D38" s="80"/>
    </row>
    <row r="39" ht="20.1" customHeight="1" spans="1:4">
      <c r="A39" s="80"/>
      <c r="B39" s="80"/>
      <c r="C39" s="96" t="s">
        <v>1412</v>
      </c>
      <c r="D39" s="80"/>
    </row>
    <row r="40" ht="20.1" customHeight="1" spans="1:4">
      <c r="A40" s="80"/>
      <c r="B40" s="80"/>
      <c r="C40" s="96" t="s">
        <v>1321</v>
      </c>
      <c r="D40" s="80"/>
    </row>
    <row r="41" ht="20.1" customHeight="1" spans="1:4">
      <c r="A41" s="80"/>
      <c r="B41" s="80"/>
      <c r="C41" s="96" t="s">
        <v>1413</v>
      </c>
      <c r="D41" s="80"/>
    </row>
    <row r="42" ht="20.1" customHeight="1" spans="1:4">
      <c r="A42" s="80"/>
      <c r="B42" s="80"/>
      <c r="C42" s="96" t="s">
        <v>1414</v>
      </c>
      <c r="D42" s="80"/>
    </row>
    <row r="43" ht="20.1" customHeight="1" spans="1:4">
      <c r="A43" s="85"/>
      <c r="B43" s="80"/>
      <c r="C43" s="96" t="s">
        <v>1415</v>
      </c>
      <c r="D43" s="80"/>
    </row>
    <row r="44" ht="20.1" customHeight="1" spans="1:4">
      <c r="A44" s="85"/>
      <c r="B44" s="80"/>
      <c r="C44" s="96" t="s">
        <v>1416</v>
      </c>
      <c r="D44" s="80"/>
    </row>
    <row r="45" ht="20.1" customHeight="1" spans="1:4">
      <c r="A45" s="85"/>
      <c r="B45" s="80"/>
      <c r="C45" s="96" t="s">
        <v>1323</v>
      </c>
      <c r="D45" s="80">
        <v>23806</v>
      </c>
    </row>
    <row r="46" s="66" customFormat="1" ht="20.1" customHeight="1" spans="1:4">
      <c r="A46" s="85"/>
      <c r="B46" s="80"/>
      <c r="C46" s="96" t="s">
        <v>1325</v>
      </c>
      <c r="D46" s="80">
        <v>22506</v>
      </c>
    </row>
    <row r="47" ht="20.1" customHeight="1" spans="1:4">
      <c r="A47" s="85"/>
      <c r="B47" s="80"/>
      <c r="C47" s="83" t="s">
        <v>1417</v>
      </c>
      <c r="D47" s="80"/>
    </row>
    <row r="48" ht="20.1" customHeight="1" spans="1:4">
      <c r="A48" s="85"/>
      <c r="B48" s="80"/>
      <c r="C48" s="83" t="s">
        <v>1418</v>
      </c>
      <c r="D48" s="80"/>
    </row>
    <row r="49" ht="20.1" customHeight="1" spans="1:4">
      <c r="A49" s="85"/>
      <c r="B49" s="80"/>
      <c r="C49" s="83" t="s">
        <v>1419</v>
      </c>
      <c r="D49" s="80"/>
    </row>
    <row r="50" ht="20.1" customHeight="1" spans="1:4">
      <c r="A50" s="85"/>
      <c r="B50" s="80"/>
      <c r="C50" s="83" t="s">
        <v>1420</v>
      </c>
      <c r="D50" s="80"/>
    </row>
    <row r="51" ht="20.1" customHeight="1" spans="1:4">
      <c r="A51" s="85"/>
      <c r="B51" s="80"/>
      <c r="C51" s="83" t="s">
        <v>1421</v>
      </c>
      <c r="D51" s="80"/>
    </row>
    <row r="52" ht="20.1" customHeight="1" spans="1:4">
      <c r="A52" s="85"/>
      <c r="B52" s="80"/>
      <c r="C52" s="83" t="s">
        <v>1422</v>
      </c>
      <c r="D52" s="80"/>
    </row>
    <row r="53" ht="20.1" customHeight="1" spans="1:4">
      <c r="A53" s="85"/>
      <c r="B53" s="80"/>
      <c r="C53" s="83" t="s">
        <v>1423</v>
      </c>
      <c r="D53" s="80"/>
    </row>
    <row r="54" ht="20.1" customHeight="1" spans="1:4">
      <c r="A54" s="85"/>
      <c r="B54" s="80"/>
      <c r="C54" s="83" t="s">
        <v>1424</v>
      </c>
      <c r="D54" s="80"/>
    </row>
    <row r="55" ht="20.1" customHeight="1" spans="1:4">
      <c r="A55" s="96"/>
      <c r="B55" s="80"/>
      <c r="C55" s="83" t="s">
        <v>1425</v>
      </c>
      <c r="D55" s="80"/>
    </row>
    <row r="56" ht="20.1" customHeight="1" spans="1:4">
      <c r="A56" s="96"/>
      <c r="B56" s="80"/>
      <c r="C56" s="83" t="s">
        <v>1426</v>
      </c>
      <c r="D56" s="80"/>
    </row>
    <row r="57" ht="20.1" customHeight="1" spans="1:4">
      <c r="A57" s="96"/>
      <c r="B57" s="80"/>
      <c r="C57" s="83" t="s">
        <v>933</v>
      </c>
      <c r="D57" s="80"/>
    </row>
    <row r="58" ht="20.1" customHeight="1" spans="1:4">
      <c r="A58" s="96"/>
      <c r="B58" s="80"/>
      <c r="C58" s="83" t="s">
        <v>1427</v>
      </c>
      <c r="D58" s="80">
        <v>22506</v>
      </c>
    </row>
    <row r="59" ht="20.1" customHeight="1" spans="1:4">
      <c r="A59" s="96"/>
      <c r="B59" s="80"/>
      <c r="C59" s="96" t="s">
        <v>1327</v>
      </c>
      <c r="D59" s="80"/>
    </row>
    <row r="60" ht="20.1" customHeight="1" spans="1:4">
      <c r="A60" s="96"/>
      <c r="B60" s="80"/>
      <c r="C60" s="83" t="s">
        <v>1417</v>
      </c>
      <c r="D60" s="80"/>
    </row>
    <row r="61" ht="20.1" customHeight="1" spans="1:4">
      <c r="A61" s="96"/>
      <c r="B61" s="80"/>
      <c r="C61" s="83" t="s">
        <v>1418</v>
      </c>
      <c r="D61" s="80"/>
    </row>
    <row r="62" ht="20.1" customHeight="1" spans="1:4">
      <c r="A62" s="96"/>
      <c r="B62" s="80"/>
      <c r="C62" s="83" t="s">
        <v>1428</v>
      </c>
      <c r="D62" s="80"/>
    </row>
    <row r="63" ht="20.1" customHeight="1" spans="1:4">
      <c r="A63" s="96"/>
      <c r="B63" s="80"/>
      <c r="C63" s="96" t="s">
        <v>1329</v>
      </c>
      <c r="D63" s="80">
        <v>300</v>
      </c>
    </row>
    <row r="64" ht="20.1" customHeight="1" spans="1:4">
      <c r="A64" s="96"/>
      <c r="B64" s="80"/>
      <c r="C64" s="96" t="s">
        <v>1331</v>
      </c>
      <c r="D64" s="80">
        <v>1000</v>
      </c>
    </row>
    <row r="65" ht="20.1" customHeight="1" spans="1:4">
      <c r="A65" s="96"/>
      <c r="B65" s="80"/>
      <c r="C65" s="83" t="s">
        <v>1429</v>
      </c>
      <c r="D65" s="80"/>
    </row>
    <row r="66" ht="20.1" customHeight="1" spans="1:4">
      <c r="A66" s="96"/>
      <c r="B66" s="106"/>
      <c r="C66" s="83" t="s">
        <v>1430</v>
      </c>
      <c r="D66" s="80"/>
    </row>
    <row r="67" ht="20.1" customHeight="1" spans="1:4">
      <c r="A67" s="96"/>
      <c r="B67" s="80"/>
      <c r="C67" s="83" t="s">
        <v>1431</v>
      </c>
      <c r="D67" s="80"/>
    </row>
    <row r="68" ht="20.1" customHeight="1" spans="1:4">
      <c r="A68" s="96"/>
      <c r="B68" s="80"/>
      <c r="C68" s="83" t="s">
        <v>1432</v>
      </c>
      <c r="D68" s="80"/>
    </row>
    <row r="69" ht="20.1" customHeight="1" spans="1:4">
      <c r="A69" s="96"/>
      <c r="B69" s="80"/>
      <c r="C69" s="83" t="s">
        <v>1433</v>
      </c>
      <c r="D69" s="80">
        <v>1000</v>
      </c>
    </row>
    <row r="70" ht="20.1" customHeight="1" spans="1:4">
      <c r="A70" s="96"/>
      <c r="B70" s="80"/>
      <c r="C70" s="96" t="s">
        <v>1434</v>
      </c>
      <c r="D70" s="80"/>
    </row>
    <row r="71" ht="20.1" customHeight="1" spans="1:4">
      <c r="A71" s="96"/>
      <c r="B71" s="80"/>
      <c r="C71" s="96" t="s">
        <v>1435</v>
      </c>
      <c r="D71" s="80"/>
    </row>
    <row r="72" ht="20.1" customHeight="1" spans="1:4">
      <c r="A72" s="96"/>
      <c r="B72" s="80"/>
      <c r="C72" s="96" t="s">
        <v>1436</v>
      </c>
      <c r="D72" s="80"/>
    </row>
    <row r="73" ht="20.1" customHeight="1" spans="1:4">
      <c r="A73" s="96"/>
      <c r="B73" s="80"/>
      <c r="C73" s="96" t="s">
        <v>1437</v>
      </c>
      <c r="D73" s="80"/>
    </row>
    <row r="74" ht="20.1" customHeight="1" spans="1:4">
      <c r="A74" s="96"/>
      <c r="B74" s="80"/>
      <c r="C74" s="79" t="s">
        <v>1334</v>
      </c>
      <c r="D74" s="80"/>
    </row>
    <row r="75" ht="20.1" customHeight="1" spans="1:4">
      <c r="A75" s="96"/>
      <c r="B75" s="80"/>
      <c r="C75" s="84" t="s">
        <v>1417</v>
      </c>
      <c r="D75" s="80"/>
    </row>
    <row r="76" ht="20.1" customHeight="1" spans="1:4">
      <c r="A76" s="96"/>
      <c r="B76" s="80"/>
      <c r="C76" s="84" t="s">
        <v>1418</v>
      </c>
      <c r="D76" s="80"/>
    </row>
    <row r="77" ht="20.1" customHeight="1" spans="1:4">
      <c r="A77" s="96"/>
      <c r="B77" s="80"/>
      <c r="C77" s="84" t="s">
        <v>1438</v>
      </c>
      <c r="D77" s="80"/>
    </row>
    <row r="78" ht="20.1" customHeight="1" spans="1:4">
      <c r="A78" s="96"/>
      <c r="B78" s="80"/>
      <c r="C78" s="79" t="s">
        <v>1335</v>
      </c>
      <c r="D78" s="80"/>
    </row>
    <row r="79" ht="20.1" customHeight="1" spans="1:4">
      <c r="A79" s="96"/>
      <c r="B79" s="80"/>
      <c r="C79" s="84" t="s">
        <v>1417</v>
      </c>
      <c r="D79" s="80"/>
    </row>
    <row r="80" ht="20.1" customHeight="1" spans="1:4">
      <c r="A80" s="96"/>
      <c r="B80" s="80"/>
      <c r="C80" s="84" t="s">
        <v>1418</v>
      </c>
      <c r="D80" s="80"/>
    </row>
    <row r="81" ht="20.1" customHeight="1" spans="1:4">
      <c r="A81" s="96"/>
      <c r="B81" s="80"/>
      <c r="C81" s="84" t="s">
        <v>1439</v>
      </c>
      <c r="D81" s="80"/>
    </row>
    <row r="82" ht="20.1" customHeight="1" spans="1:4">
      <c r="A82" s="96"/>
      <c r="B82" s="80"/>
      <c r="C82" s="79" t="s">
        <v>1336</v>
      </c>
      <c r="D82" s="80"/>
    </row>
    <row r="83" ht="20.1" customHeight="1" spans="1:4">
      <c r="A83" s="96"/>
      <c r="B83" s="80"/>
      <c r="C83" s="84" t="s">
        <v>1429</v>
      </c>
      <c r="D83" s="80"/>
    </row>
    <row r="84" ht="20.1" customHeight="1" spans="1:4">
      <c r="A84" s="96"/>
      <c r="B84" s="80"/>
      <c r="C84" s="84" t="s">
        <v>1430</v>
      </c>
      <c r="D84" s="80"/>
    </row>
    <row r="85" ht="20.1" customHeight="1" spans="1:4">
      <c r="A85" s="96"/>
      <c r="B85" s="80"/>
      <c r="C85" s="84" t="s">
        <v>1431</v>
      </c>
      <c r="D85" s="80"/>
    </row>
    <row r="86" ht="20.1" customHeight="1" spans="1:4">
      <c r="A86" s="96"/>
      <c r="B86" s="80"/>
      <c r="C86" s="84" t="s">
        <v>1432</v>
      </c>
      <c r="D86" s="80"/>
    </row>
    <row r="87" ht="20.1" customHeight="1" spans="1:4">
      <c r="A87" s="96"/>
      <c r="B87" s="80"/>
      <c r="C87" s="84" t="s">
        <v>1440</v>
      </c>
      <c r="D87" s="80"/>
    </row>
    <row r="88" ht="20.1" customHeight="1" spans="1:4">
      <c r="A88" s="96"/>
      <c r="B88" s="80"/>
      <c r="C88" s="79" t="s">
        <v>1337</v>
      </c>
      <c r="D88" s="80"/>
    </row>
    <row r="89" ht="20.1" customHeight="1" spans="1:4">
      <c r="A89" s="96"/>
      <c r="B89" s="80"/>
      <c r="C89" s="84" t="s">
        <v>1435</v>
      </c>
      <c r="D89" s="80"/>
    </row>
    <row r="90" ht="20.1" customHeight="1" spans="1:4">
      <c r="A90" s="96"/>
      <c r="B90" s="80"/>
      <c r="C90" s="84" t="s">
        <v>1441</v>
      </c>
      <c r="D90" s="80"/>
    </row>
    <row r="91" ht="20.1" customHeight="1" spans="1:4">
      <c r="A91" s="96"/>
      <c r="B91" s="80"/>
      <c r="C91" s="84" t="s">
        <v>1338</v>
      </c>
      <c r="D91" s="80"/>
    </row>
    <row r="92" ht="20.1" customHeight="1" spans="1:4">
      <c r="A92" s="96"/>
      <c r="B92" s="80"/>
      <c r="C92" s="84" t="s">
        <v>1417</v>
      </c>
      <c r="D92" s="80"/>
    </row>
    <row r="93" ht="20.1" customHeight="1" spans="1:4">
      <c r="A93" s="96"/>
      <c r="B93" s="80"/>
      <c r="C93" s="84" t="s">
        <v>1418</v>
      </c>
      <c r="D93" s="80"/>
    </row>
    <row r="94" ht="20.1" customHeight="1" spans="1:4">
      <c r="A94" s="96"/>
      <c r="B94" s="80"/>
      <c r="C94" s="84" t="s">
        <v>1419</v>
      </c>
      <c r="D94" s="80"/>
    </row>
    <row r="95" ht="20.1" customHeight="1" spans="1:4">
      <c r="A95" s="96"/>
      <c r="B95" s="80"/>
      <c r="C95" s="84" t="s">
        <v>1420</v>
      </c>
      <c r="D95" s="80"/>
    </row>
    <row r="96" ht="20.1" customHeight="1" spans="1:4">
      <c r="A96" s="96"/>
      <c r="B96" s="80"/>
      <c r="C96" s="84" t="s">
        <v>1423</v>
      </c>
      <c r="D96" s="80"/>
    </row>
    <row r="97" ht="20.1" customHeight="1" spans="1:4">
      <c r="A97" s="96"/>
      <c r="B97" s="80"/>
      <c r="C97" s="84" t="s">
        <v>1425</v>
      </c>
      <c r="D97" s="80"/>
    </row>
    <row r="98" ht="20.1" customHeight="1" spans="1:4">
      <c r="A98" s="96"/>
      <c r="B98" s="80"/>
      <c r="C98" s="84" t="s">
        <v>1426</v>
      </c>
      <c r="D98" s="80"/>
    </row>
    <row r="99" ht="20.1" customHeight="1" spans="1:4">
      <c r="A99" s="96"/>
      <c r="B99" s="80"/>
      <c r="C99" s="84" t="s">
        <v>1442</v>
      </c>
      <c r="D99" s="80"/>
    </row>
    <row r="100" ht="20.1" customHeight="1" spans="1:4">
      <c r="A100" s="96"/>
      <c r="B100" s="80"/>
      <c r="C100" s="96" t="s">
        <v>1339</v>
      </c>
      <c r="D100" s="80"/>
    </row>
    <row r="101" ht="20.1" customHeight="1" spans="1:4">
      <c r="A101" s="96"/>
      <c r="B101" s="80"/>
      <c r="C101" s="83" t="s">
        <v>1340</v>
      </c>
      <c r="D101" s="80"/>
    </row>
    <row r="102" ht="20.1" customHeight="1" spans="1:4">
      <c r="A102" s="96"/>
      <c r="B102" s="80"/>
      <c r="C102" s="83" t="s">
        <v>1400</v>
      </c>
      <c r="D102" s="80"/>
    </row>
    <row r="103" ht="20.1" customHeight="1" spans="1:4">
      <c r="A103" s="96"/>
      <c r="B103" s="80"/>
      <c r="C103" s="83" t="s">
        <v>1443</v>
      </c>
      <c r="D103" s="80"/>
    </row>
    <row r="104" ht="20.1" customHeight="1" spans="1:4">
      <c r="A104" s="96"/>
      <c r="B104" s="80"/>
      <c r="C104" s="83" t="s">
        <v>1444</v>
      </c>
      <c r="D104" s="80"/>
    </row>
    <row r="105" ht="20.1" customHeight="1" spans="1:4">
      <c r="A105" s="96"/>
      <c r="B105" s="80"/>
      <c r="C105" s="83" t="s">
        <v>1445</v>
      </c>
      <c r="D105" s="80"/>
    </row>
    <row r="106" ht="20.1" customHeight="1" spans="1:4">
      <c r="A106" s="96"/>
      <c r="B106" s="80"/>
      <c r="C106" s="83" t="s">
        <v>1341</v>
      </c>
      <c r="D106" s="80"/>
    </row>
    <row r="107" ht="20.1" customHeight="1" spans="1:4">
      <c r="A107" s="96"/>
      <c r="B107" s="80"/>
      <c r="C107" s="83" t="s">
        <v>1400</v>
      </c>
      <c r="D107" s="80"/>
    </row>
    <row r="108" ht="20.1" customHeight="1" spans="1:4">
      <c r="A108" s="96"/>
      <c r="B108" s="80"/>
      <c r="C108" s="83" t="s">
        <v>1443</v>
      </c>
      <c r="D108" s="80"/>
    </row>
    <row r="109" ht="20.1" customHeight="1" spans="1:4">
      <c r="A109" s="96"/>
      <c r="B109" s="80"/>
      <c r="C109" s="83" t="s">
        <v>1446</v>
      </c>
      <c r="D109" s="80"/>
    </row>
    <row r="110" ht="20.1" customHeight="1" spans="1:4">
      <c r="A110" s="96"/>
      <c r="B110" s="80"/>
      <c r="C110" s="83" t="s">
        <v>1447</v>
      </c>
      <c r="D110" s="80"/>
    </row>
    <row r="111" ht="20.1" customHeight="1" spans="1:4">
      <c r="A111" s="96"/>
      <c r="B111" s="80"/>
      <c r="C111" s="83" t="s">
        <v>1342</v>
      </c>
      <c r="D111" s="80"/>
    </row>
    <row r="112" ht="20.1" customHeight="1" spans="1:4">
      <c r="A112" s="96"/>
      <c r="B112" s="80"/>
      <c r="C112" s="83" t="s">
        <v>712</v>
      </c>
      <c r="D112" s="80"/>
    </row>
    <row r="113" ht="20.1" customHeight="1" spans="1:4">
      <c r="A113" s="96"/>
      <c r="B113" s="80"/>
      <c r="C113" s="83" t="s">
        <v>1448</v>
      </c>
      <c r="D113" s="80"/>
    </row>
    <row r="114" ht="20.1" customHeight="1" spans="1:4">
      <c r="A114" s="96"/>
      <c r="B114" s="80"/>
      <c r="C114" s="83" t="s">
        <v>1449</v>
      </c>
      <c r="D114" s="80"/>
    </row>
    <row r="115" ht="20.1" customHeight="1" spans="1:4">
      <c r="A115" s="96"/>
      <c r="B115" s="80"/>
      <c r="C115" s="83" t="s">
        <v>1450</v>
      </c>
      <c r="D115" s="80"/>
    </row>
    <row r="116" ht="20.1" customHeight="1" spans="1:4">
      <c r="A116" s="96"/>
      <c r="B116" s="80"/>
      <c r="C116" s="85" t="s">
        <v>1345</v>
      </c>
      <c r="D116" s="80"/>
    </row>
    <row r="117" ht="20.1" customHeight="1" spans="1:4">
      <c r="A117" s="96"/>
      <c r="B117" s="80"/>
      <c r="C117" s="83" t="s">
        <v>1346</v>
      </c>
      <c r="D117" s="80"/>
    </row>
    <row r="118" ht="20.1" customHeight="1" spans="1:4">
      <c r="A118" s="96"/>
      <c r="B118" s="80"/>
      <c r="C118" s="83" t="s">
        <v>745</v>
      </c>
      <c r="D118" s="80"/>
    </row>
    <row r="119" ht="20.1" customHeight="1" spans="1:4">
      <c r="A119" s="96"/>
      <c r="B119" s="80"/>
      <c r="C119" s="83" t="s">
        <v>746</v>
      </c>
      <c r="D119" s="80"/>
    </row>
    <row r="120" ht="20.1" customHeight="1" spans="1:4">
      <c r="A120" s="96"/>
      <c r="B120" s="80"/>
      <c r="C120" s="83" t="s">
        <v>1451</v>
      </c>
      <c r="D120" s="80"/>
    </row>
    <row r="121" ht="20.1" customHeight="1" spans="1:4">
      <c r="A121" s="96"/>
      <c r="B121" s="80"/>
      <c r="C121" s="83" t="s">
        <v>1452</v>
      </c>
      <c r="D121" s="80"/>
    </row>
    <row r="122" ht="20.1" customHeight="1" spans="1:4">
      <c r="A122" s="96"/>
      <c r="B122" s="80"/>
      <c r="C122" s="83" t="s">
        <v>1347</v>
      </c>
      <c r="D122" s="80"/>
    </row>
    <row r="123" ht="20.1" customHeight="1" spans="1:4">
      <c r="A123" s="96"/>
      <c r="B123" s="80"/>
      <c r="C123" s="83" t="s">
        <v>1451</v>
      </c>
      <c r="D123" s="80"/>
    </row>
    <row r="124" ht="20.1" customHeight="1" spans="1:4">
      <c r="A124" s="96"/>
      <c r="B124" s="80"/>
      <c r="C124" s="83" t="s">
        <v>1453</v>
      </c>
      <c r="D124" s="80"/>
    </row>
    <row r="125" ht="20.1" customHeight="1" spans="1:4">
      <c r="A125" s="96"/>
      <c r="B125" s="80"/>
      <c r="C125" s="83" t="s">
        <v>1454</v>
      </c>
      <c r="D125" s="80"/>
    </row>
    <row r="126" ht="20.1" customHeight="1" spans="1:4">
      <c r="A126" s="96"/>
      <c r="B126" s="80"/>
      <c r="C126" s="83" t="s">
        <v>1455</v>
      </c>
      <c r="D126" s="80"/>
    </row>
    <row r="127" ht="20.1" customHeight="1" spans="1:4">
      <c r="A127" s="96"/>
      <c r="B127" s="80"/>
      <c r="C127" s="83" t="s">
        <v>1348</v>
      </c>
      <c r="D127" s="80"/>
    </row>
    <row r="128" ht="20.1" customHeight="1" spans="1:4">
      <c r="A128" s="96"/>
      <c r="B128" s="80"/>
      <c r="C128" s="83" t="s">
        <v>752</v>
      </c>
      <c r="D128" s="80"/>
    </row>
    <row r="129" ht="20.1" customHeight="1" spans="1:4">
      <c r="A129" s="96"/>
      <c r="B129" s="80"/>
      <c r="C129" s="83" t="s">
        <v>1456</v>
      </c>
      <c r="D129" s="80"/>
    </row>
    <row r="130" ht="20.1" customHeight="1" spans="1:4">
      <c r="A130" s="96"/>
      <c r="B130" s="80"/>
      <c r="C130" s="83" t="s">
        <v>1457</v>
      </c>
      <c r="D130" s="80"/>
    </row>
    <row r="131" ht="20.1" customHeight="1" spans="1:4">
      <c r="A131" s="96"/>
      <c r="B131" s="80"/>
      <c r="C131" s="83" t="s">
        <v>1458</v>
      </c>
      <c r="D131" s="80"/>
    </row>
    <row r="132" ht="20.1" customHeight="1" spans="1:4">
      <c r="A132" s="96"/>
      <c r="B132" s="80"/>
      <c r="C132" s="83" t="s">
        <v>1349</v>
      </c>
      <c r="D132" s="80"/>
    </row>
    <row r="133" ht="20.1" customHeight="1" spans="1:4">
      <c r="A133" s="96"/>
      <c r="B133" s="80"/>
      <c r="C133" s="83" t="s">
        <v>1459</v>
      </c>
      <c r="D133" s="80"/>
    </row>
    <row r="134" ht="20.1" customHeight="1" spans="1:4">
      <c r="A134" s="96"/>
      <c r="B134" s="80"/>
      <c r="C134" s="83" t="s">
        <v>1460</v>
      </c>
      <c r="D134" s="80"/>
    </row>
    <row r="135" ht="20.1" customHeight="1" spans="1:4">
      <c r="A135" s="96"/>
      <c r="B135" s="80"/>
      <c r="C135" s="83" t="s">
        <v>1461</v>
      </c>
      <c r="D135" s="80"/>
    </row>
    <row r="136" ht="20.1" customHeight="1" spans="1:4">
      <c r="A136" s="96"/>
      <c r="B136" s="80"/>
      <c r="C136" s="83" t="s">
        <v>1462</v>
      </c>
      <c r="D136" s="80"/>
    </row>
    <row r="137" ht="20.1" customHeight="1" spans="1:4">
      <c r="A137" s="96"/>
      <c r="B137" s="80"/>
      <c r="C137" s="83" t="s">
        <v>1463</v>
      </c>
      <c r="D137" s="80"/>
    </row>
    <row r="138" ht="20.1" customHeight="1" spans="1:4">
      <c r="A138" s="96"/>
      <c r="B138" s="80"/>
      <c r="C138" s="83" t="s">
        <v>1464</v>
      </c>
      <c r="D138" s="80"/>
    </row>
    <row r="139" ht="20.1" customHeight="1" spans="1:4">
      <c r="A139" s="96"/>
      <c r="B139" s="80"/>
      <c r="C139" s="83" t="s">
        <v>1465</v>
      </c>
      <c r="D139" s="80"/>
    </row>
    <row r="140" ht="20.1" customHeight="1" spans="1:4">
      <c r="A140" s="96"/>
      <c r="B140" s="80"/>
      <c r="C140" s="83" t="s">
        <v>1466</v>
      </c>
      <c r="D140" s="80"/>
    </row>
    <row r="141" ht="20.1" customHeight="1" spans="1:4">
      <c r="A141" s="96"/>
      <c r="B141" s="80"/>
      <c r="C141" s="83" t="s">
        <v>1350</v>
      </c>
      <c r="D141" s="80"/>
    </row>
    <row r="142" ht="20.1" customHeight="1" spans="1:4">
      <c r="A142" s="96"/>
      <c r="B142" s="80"/>
      <c r="C142" s="83" t="s">
        <v>1467</v>
      </c>
      <c r="D142" s="80"/>
    </row>
    <row r="143" ht="20.1" customHeight="1" spans="1:4">
      <c r="A143" s="96"/>
      <c r="B143" s="80"/>
      <c r="C143" s="83" t="s">
        <v>1468</v>
      </c>
      <c r="D143" s="80"/>
    </row>
    <row r="144" ht="20.1" customHeight="1" spans="1:4">
      <c r="A144" s="96"/>
      <c r="B144" s="80"/>
      <c r="C144" s="83" t="s">
        <v>1469</v>
      </c>
      <c r="D144" s="80"/>
    </row>
    <row r="145" ht="20.1" customHeight="1" spans="1:4">
      <c r="A145" s="96"/>
      <c r="B145" s="80"/>
      <c r="C145" s="83" t="s">
        <v>1470</v>
      </c>
      <c r="D145" s="80"/>
    </row>
    <row r="146" ht="20.1" customHeight="1" spans="1:4">
      <c r="A146" s="96"/>
      <c r="B146" s="80"/>
      <c r="C146" s="83" t="s">
        <v>1471</v>
      </c>
      <c r="D146" s="80"/>
    </row>
    <row r="147" ht="20.1" customHeight="1" spans="1:4">
      <c r="A147" s="96"/>
      <c r="B147" s="80"/>
      <c r="C147" s="83" t="s">
        <v>1472</v>
      </c>
      <c r="D147" s="80"/>
    </row>
    <row r="148" ht="20.1" customHeight="1" spans="1:4">
      <c r="A148" s="96"/>
      <c r="B148" s="80"/>
      <c r="C148" s="83" t="s">
        <v>1351</v>
      </c>
      <c r="D148" s="80"/>
    </row>
    <row r="149" ht="20.1" customHeight="1" spans="1:4">
      <c r="A149" s="96"/>
      <c r="B149" s="80"/>
      <c r="C149" s="83" t="s">
        <v>1473</v>
      </c>
      <c r="D149" s="80"/>
    </row>
    <row r="150" ht="20.1" customHeight="1" spans="1:4">
      <c r="A150" s="96"/>
      <c r="B150" s="80"/>
      <c r="C150" s="83" t="s">
        <v>773</v>
      </c>
      <c r="D150" s="80"/>
    </row>
    <row r="151" ht="20.1" customHeight="1" spans="1:4">
      <c r="A151" s="96"/>
      <c r="B151" s="80"/>
      <c r="C151" s="83" t="s">
        <v>1474</v>
      </c>
      <c r="D151" s="80"/>
    </row>
    <row r="152" ht="20.1" customHeight="1" spans="1:4">
      <c r="A152" s="96"/>
      <c r="B152" s="80"/>
      <c r="C152" s="83" t="s">
        <v>1475</v>
      </c>
      <c r="D152" s="80"/>
    </row>
    <row r="153" ht="20.1" customHeight="1" spans="1:4">
      <c r="A153" s="96"/>
      <c r="B153" s="80"/>
      <c r="C153" s="83" t="s">
        <v>1476</v>
      </c>
      <c r="D153" s="80"/>
    </row>
    <row r="154" ht="20.1" customHeight="1" spans="1:4">
      <c r="A154" s="96"/>
      <c r="B154" s="80"/>
      <c r="C154" s="83" t="s">
        <v>1477</v>
      </c>
      <c r="D154" s="80"/>
    </row>
    <row r="155" ht="20.1" customHeight="1" spans="1:4">
      <c r="A155" s="96"/>
      <c r="B155" s="80"/>
      <c r="C155" s="83" t="s">
        <v>1478</v>
      </c>
      <c r="D155" s="80"/>
    </row>
    <row r="156" ht="20.1" customHeight="1" spans="1:4">
      <c r="A156" s="96"/>
      <c r="B156" s="80"/>
      <c r="C156" s="83" t="s">
        <v>1479</v>
      </c>
      <c r="D156" s="80"/>
    </row>
    <row r="157" ht="20.1" customHeight="1" spans="1:4">
      <c r="A157" s="96"/>
      <c r="B157" s="80"/>
      <c r="C157" s="83" t="s">
        <v>1352</v>
      </c>
      <c r="D157" s="80"/>
    </row>
    <row r="158" ht="20.1" customHeight="1" spans="1:4">
      <c r="A158" s="96"/>
      <c r="B158" s="80"/>
      <c r="C158" s="84" t="s">
        <v>745</v>
      </c>
      <c r="D158" s="80"/>
    </row>
    <row r="159" ht="20.1" customHeight="1" spans="1:4">
      <c r="A159" s="96"/>
      <c r="B159" s="80"/>
      <c r="C159" s="84" t="s">
        <v>1480</v>
      </c>
      <c r="D159" s="80"/>
    </row>
    <row r="160" ht="20.1" customHeight="1" spans="1:4">
      <c r="A160" s="96"/>
      <c r="B160" s="80"/>
      <c r="C160" s="83" t="s">
        <v>1353</v>
      </c>
      <c r="D160" s="80"/>
    </row>
    <row r="161" ht="20.1" customHeight="1" spans="1:4">
      <c r="A161" s="96"/>
      <c r="B161" s="80"/>
      <c r="C161" s="84" t="s">
        <v>745</v>
      </c>
      <c r="D161" s="80"/>
    </row>
    <row r="162" ht="20.1" customHeight="1" spans="1:4">
      <c r="A162" s="96"/>
      <c r="B162" s="80"/>
      <c r="C162" s="84" t="s">
        <v>1481</v>
      </c>
      <c r="D162" s="80"/>
    </row>
    <row r="163" ht="20.1" customHeight="1" spans="1:4">
      <c r="A163" s="96"/>
      <c r="B163" s="80"/>
      <c r="C163" s="83" t="s">
        <v>1354</v>
      </c>
      <c r="D163" s="80"/>
    </row>
    <row r="164" ht="20.1" customHeight="1" spans="1:4">
      <c r="A164" s="96"/>
      <c r="B164" s="80"/>
      <c r="C164" s="83" t="s">
        <v>1355</v>
      </c>
      <c r="D164" s="80"/>
    </row>
    <row r="165" ht="20.1" customHeight="1" spans="1:4">
      <c r="A165" s="96"/>
      <c r="B165" s="80"/>
      <c r="C165" s="84" t="s">
        <v>752</v>
      </c>
      <c r="D165" s="80"/>
    </row>
    <row r="166" ht="20.1" customHeight="1" spans="1:4">
      <c r="A166" s="96"/>
      <c r="B166" s="80"/>
      <c r="C166" s="84" t="s">
        <v>1457</v>
      </c>
      <c r="D166" s="80"/>
    </row>
    <row r="167" ht="20.1" customHeight="1" spans="1:4">
      <c r="A167" s="96"/>
      <c r="B167" s="80"/>
      <c r="C167" s="84" t="s">
        <v>1482</v>
      </c>
      <c r="D167" s="80"/>
    </row>
    <row r="168" ht="20.1" customHeight="1" spans="1:4">
      <c r="A168" s="96"/>
      <c r="B168" s="80"/>
      <c r="C168" s="85" t="s">
        <v>1356</v>
      </c>
      <c r="D168" s="80"/>
    </row>
    <row r="169" ht="20.1" customHeight="1" spans="1:4">
      <c r="A169" s="96"/>
      <c r="B169" s="80"/>
      <c r="C169" s="83" t="s">
        <v>1357</v>
      </c>
      <c r="D169" s="80"/>
    </row>
    <row r="170" ht="20.1" customHeight="1" spans="1:4">
      <c r="A170" s="96"/>
      <c r="B170" s="80"/>
      <c r="C170" s="83" t="s">
        <v>1483</v>
      </c>
      <c r="D170" s="80"/>
    </row>
    <row r="171" ht="20.1" customHeight="1" spans="1:4">
      <c r="A171" s="96"/>
      <c r="B171" s="80"/>
      <c r="C171" s="83" t="s">
        <v>1484</v>
      </c>
      <c r="D171" s="80"/>
    </row>
    <row r="172" ht="20.1" customHeight="1" spans="1:4">
      <c r="A172" s="96"/>
      <c r="B172" s="80"/>
      <c r="C172" s="85" t="s">
        <v>1358</v>
      </c>
      <c r="D172" s="80">
        <v>5500</v>
      </c>
    </row>
    <row r="173" ht="20.1" customHeight="1" spans="1:4">
      <c r="A173" s="96"/>
      <c r="B173" s="80"/>
      <c r="C173" s="83" t="s">
        <v>1359</v>
      </c>
      <c r="D173" s="80"/>
    </row>
    <row r="174" ht="20.1" customHeight="1" spans="1:4">
      <c r="A174" s="96"/>
      <c r="B174" s="80"/>
      <c r="C174" s="83" t="s">
        <v>1485</v>
      </c>
      <c r="D174" s="80"/>
    </row>
    <row r="175" ht="20.1" customHeight="1" spans="1:4">
      <c r="A175" s="96"/>
      <c r="B175" s="80"/>
      <c r="C175" s="83" t="s">
        <v>1486</v>
      </c>
      <c r="D175" s="80"/>
    </row>
    <row r="176" ht="20.1" customHeight="1" spans="1:4">
      <c r="A176" s="96"/>
      <c r="B176" s="80"/>
      <c r="C176" s="83" t="s">
        <v>1487</v>
      </c>
      <c r="D176" s="80"/>
    </row>
    <row r="177" ht="20.1" customHeight="1" spans="1:4">
      <c r="A177" s="96"/>
      <c r="B177" s="80"/>
      <c r="C177" s="83" t="s">
        <v>1360</v>
      </c>
      <c r="D177" s="80">
        <v>50</v>
      </c>
    </row>
    <row r="178" ht="20.1" customHeight="1" spans="1:4">
      <c r="A178" s="96"/>
      <c r="B178" s="80"/>
      <c r="C178" s="83" t="s">
        <v>1488</v>
      </c>
      <c r="D178" s="80">
        <v>50</v>
      </c>
    </row>
    <row r="179" ht="20.1" customHeight="1" spans="1:4">
      <c r="A179" s="96"/>
      <c r="B179" s="80"/>
      <c r="C179" s="83" t="s">
        <v>1489</v>
      </c>
      <c r="D179" s="80"/>
    </row>
    <row r="180" ht="20.1" customHeight="1" spans="1:4">
      <c r="A180" s="96"/>
      <c r="B180" s="80"/>
      <c r="C180" s="83" t="s">
        <v>1490</v>
      </c>
      <c r="D180" s="80"/>
    </row>
    <row r="181" ht="20.1" customHeight="1" spans="1:4">
      <c r="A181" s="96"/>
      <c r="B181" s="80"/>
      <c r="C181" s="83" t="s">
        <v>1491</v>
      </c>
      <c r="D181" s="80"/>
    </row>
    <row r="182" ht="20.1" customHeight="1" spans="1:4">
      <c r="A182" s="96"/>
      <c r="B182" s="80"/>
      <c r="C182" s="83" t="s">
        <v>1492</v>
      </c>
      <c r="D182" s="80"/>
    </row>
    <row r="183" ht="20.1" customHeight="1" spans="1:4">
      <c r="A183" s="96"/>
      <c r="B183" s="80"/>
      <c r="C183" s="83" t="s">
        <v>1493</v>
      </c>
      <c r="D183" s="80"/>
    </row>
    <row r="184" ht="20.1" customHeight="1" spans="1:4">
      <c r="A184" s="96"/>
      <c r="B184" s="80"/>
      <c r="C184" s="83" t="s">
        <v>1494</v>
      </c>
      <c r="D184" s="80"/>
    </row>
    <row r="185" ht="20.1" customHeight="1" spans="1:4">
      <c r="A185" s="96"/>
      <c r="B185" s="80"/>
      <c r="C185" s="83" t="s">
        <v>1495</v>
      </c>
      <c r="D185" s="80"/>
    </row>
    <row r="186" ht="20.1" customHeight="1" spans="1:4">
      <c r="A186" s="96"/>
      <c r="B186" s="80"/>
      <c r="C186" s="83" t="s">
        <v>1361</v>
      </c>
      <c r="D186" s="80">
        <v>5450</v>
      </c>
    </row>
    <row r="187" ht="20.1" customHeight="1" spans="1:4">
      <c r="A187" s="96"/>
      <c r="B187" s="80"/>
      <c r="C187" s="83" t="s">
        <v>1496</v>
      </c>
      <c r="D187" s="80">
        <v>5450</v>
      </c>
    </row>
    <row r="188" ht="20.1" customHeight="1" spans="1:4">
      <c r="A188" s="96"/>
      <c r="B188" s="80"/>
      <c r="C188" s="83" t="s">
        <v>1497</v>
      </c>
      <c r="D188" s="80"/>
    </row>
    <row r="189" ht="20.1" customHeight="1" spans="1:4">
      <c r="A189" s="96"/>
      <c r="B189" s="80"/>
      <c r="C189" s="83" t="s">
        <v>1498</v>
      </c>
      <c r="D189" s="80"/>
    </row>
    <row r="190" ht="20.1" customHeight="1" spans="1:4">
      <c r="A190" s="96"/>
      <c r="B190" s="80"/>
      <c r="C190" s="83" t="s">
        <v>1499</v>
      </c>
      <c r="D190" s="80"/>
    </row>
    <row r="191" ht="20.1" customHeight="1" spans="1:4">
      <c r="A191" s="96"/>
      <c r="B191" s="80"/>
      <c r="C191" s="83" t="s">
        <v>1500</v>
      </c>
      <c r="D191" s="80"/>
    </row>
    <row r="192" ht="20.1" customHeight="1" spans="1:4">
      <c r="A192" s="96"/>
      <c r="B192" s="80"/>
      <c r="C192" s="83" t="s">
        <v>1501</v>
      </c>
      <c r="D192" s="80"/>
    </row>
    <row r="193" ht="20.1" customHeight="1" spans="1:4">
      <c r="A193" s="96"/>
      <c r="B193" s="80"/>
      <c r="C193" s="83" t="s">
        <v>1502</v>
      </c>
      <c r="D193" s="80"/>
    </row>
    <row r="194" ht="20.1" customHeight="1" spans="1:4">
      <c r="A194" s="96"/>
      <c r="B194" s="80"/>
      <c r="C194" s="83" t="s">
        <v>1503</v>
      </c>
      <c r="D194" s="80"/>
    </row>
    <row r="195" ht="20.1" customHeight="1" spans="1:4">
      <c r="A195" s="96"/>
      <c r="B195" s="80"/>
      <c r="C195" s="83" t="s">
        <v>1504</v>
      </c>
      <c r="D195" s="80"/>
    </row>
    <row r="196" ht="20.1" customHeight="1" spans="1:4">
      <c r="A196" s="96"/>
      <c r="B196" s="80"/>
      <c r="C196" s="83" t="s">
        <v>1505</v>
      </c>
      <c r="D196" s="80"/>
    </row>
    <row r="197" ht="20.1" customHeight="1" spans="1:4">
      <c r="A197" s="96"/>
      <c r="B197" s="80"/>
      <c r="C197" s="85" t="s">
        <v>1362</v>
      </c>
      <c r="D197" s="80">
        <v>11385</v>
      </c>
    </row>
    <row r="198" ht="20.1" customHeight="1" spans="1:4">
      <c r="A198" s="96"/>
      <c r="B198" s="80"/>
      <c r="C198" s="85" t="s">
        <v>1506</v>
      </c>
      <c r="D198" s="80"/>
    </row>
    <row r="199" ht="20.1" customHeight="1" spans="1:4">
      <c r="A199" s="96"/>
      <c r="B199" s="80"/>
      <c r="C199" s="85" t="s">
        <v>1507</v>
      </c>
      <c r="D199" s="80"/>
    </row>
    <row r="200" ht="20.1" customHeight="1" spans="1:4">
      <c r="A200" s="96"/>
      <c r="B200" s="80"/>
      <c r="C200" s="85" t="s">
        <v>1508</v>
      </c>
      <c r="D200" s="80"/>
    </row>
    <row r="201" ht="20.1" customHeight="1" spans="1:4">
      <c r="A201" s="96"/>
      <c r="B201" s="80"/>
      <c r="C201" s="85" t="s">
        <v>1509</v>
      </c>
      <c r="D201" s="80"/>
    </row>
    <row r="202" ht="20.1" customHeight="1" spans="1:4">
      <c r="A202" s="96"/>
      <c r="B202" s="80"/>
      <c r="C202" s="85" t="s">
        <v>1510</v>
      </c>
      <c r="D202" s="80"/>
    </row>
    <row r="203" ht="20.1" customHeight="1" spans="1:4">
      <c r="A203" s="96"/>
      <c r="B203" s="80"/>
      <c r="C203" s="85" t="s">
        <v>1511</v>
      </c>
      <c r="D203" s="80"/>
    </row>
    <row r="204" ht="20.1" customHeight="1" spans="1:4">
      <c r="A204" s="96"/>
      <c r="B204" s="80"/>
      <c r="C204" s="85" t="s">
        <v>1512</v>
      </c>
      <c r="D204" s="80"/>
    </row>
    <row r="205" ht="20.1" customHeight="1" spans="1:4">
      <c r="A205" s="96"/>
      <c r="B205" s="80"/>
      <c r="C205" s="85" t="s">
        <v>1513</v>
      </c>
      <c r="D205" s="80"/>
    </row>
    <row r="206" ht="20.1" customHeight="1" spans="1:4">
      <c r="A206" s="96"/>
      <c r="B206" s="80"/>
      <c r="C206" s="85" t="s">
        <v>1514</v>
      </c>
      <c r="D206" s="80"/>
    </row>
    <row r="207" ht="20.1" customHeight="1" spans="1:4">
      <c r="A207" s="96"/>
      <c r="B207" s="80"/>
      <c r="C207" s="85" t="s">
        <v>1515</v>
      </c>
      <c r="D207" s="80"/>
    </row>
    <row r="208" ht="20.1" customHeight="1" spans="1:4">
      <c r="A208" s="96"/>
      <c r="B208" s="80"/>
      <c r="C208" s="85" t="s">
        <v>1516</v>
      </c>
      <c r="D208" s="80"/>
    </row>
    <row r="209" ht="20.1" customHeight="1" spans="1:4">
      <c r="A209" s="96"/>
      <c r="B209" s="80"/>
      <c r="C209" s="85" t="s">
        <v>1517</v>
      </c>
      <c r="D209" s="80"/>
    </row>
    <row r="210" ht="20.1" customHeight="1" spans="1:4">
      <c r="A210" s="96"/>
      <c r="B210" s="80"/>
      <c r="C210" s="85" t="s">
        <v>1518</v>
      </c>
      <c r="D210" s="80"/>
    </row>
    <row r="211" ht="20.1" customHeight="1" spans="1:4">
      <c r="A211" s="96"/>
      <c r="B211" s="80"/>
      <c r="C211" s="85" t="s">
        <v>1519</v>
      </c>
      <c r="D211" s="80">
        <v>2458</v>
      </c>
    </row>
    <row r="212" ht="20.1" customHeight="1" spans="1:4">
      <c r="A212" s="96"/>
      <c r="B212" s="80"/>
      <c r="C212" s="85" t="s">
        <v>1520</v>
      </c>
      <c r="D212" s="80">
        <v>8927</v>
      </c>
    </row>
    <row r="213" ht="20.1" customHeight="1" spans="1:4">
      <c r="A213" s="96"/>
      <c r="B213" s="80"/>
      <c r="C213" s="85" t="s">
        <v>1521</v>
      </c>
      <c r="D213" s="80"/>
    </row>
    <row r="214" ht="20.1" customHeight="1" spans="1:4">
      <c r="A214" s="96"/>
      <c r="B214" s="80"/>
      <c r="C214" s="85" t="s">
        <v>1363</v>
      </c>
      <c r="D214" s="80">
        <v>190</v>
      </c>
    </row>
    <row r="215" ht="20.1" customHeight="1" spans="1:4">
      <c r="A215" s="96"/>
      <c r="B215" s="80"/>
      <c r="C215" s="85" t="s">
        <v>1522</v>
      </c>
      <c r="D215" s="80"/>
    </row>
    <row r="216" ht="20.1" customHeight="1" spans="1:4">
      <c r="A216" s="96"/>
      <c r="B216" s="80"/>
      <c r="C216" s="85" t="s">
        <v>1523</v>
      </c>
      <c r="D216" s="80"/>
    </row>
    <row r="217" ht="20.1" customHeight="1" spans="1:4">
      <c r="A217" s="96"/>
      <c r="B217" s="80"/>
      <c r="C217" s="85" t="s">
        <v>1524</v>
      </c>
      <c r="D217" s="80"/>
    </row>
    <row r="218" ht="20.1" customHeight="1" spans="1:4">
      <c r="A218" s="96"/>
      <c r="B218" s="80"/>
      <c r="C218" s="85" t="s">
        <v>1525</v>
      </c>
      <c r="D218" s="80"/>
    </row>
    <row r="219" ht="20.1" customHeight="1" spans="1:4">
      <c r="A219" s="96"/>
      <c r="B219" s="80"/>
      <c r="C219" s="85" t="s">
        <v>1526</v>
      </c>
      <c r="D219" s="80"/>
    </row>
    <row r="220" ht="20.1" customHeight="1" spans="1:4">
      <c r="A220" s="96"/>
      <c r="B220" s="80"/>
      <c r="C220" s="85" t="s">
        <v>1527</v>
      </c>
      <c r="D220" s="80"/>
    </row>
    <row r="221" ht="20.1" customHeight="1" spans="1:4">
      <c r="A221" s="96"/>
      <c r="B221" s="80"/>
      <c r="C221" s="85" t="s">
        <v>1528</v>
      </c>
      <c r="D221" s="80"/>
    </row>
    <row r="222" ht="20.1" customHeight="1" spans="1:4">
      <c r="A222" s="96"/>
      <c r="B222" s="80"/>
      <c r="C222" s="85" t="s">
        <v>1529</v>
      </c>
      <c r="D222" s="80"/>
    </row>
    <row r="223" ht="20.1" customHeight="1" spans="1:4">
      <c r="A223" s="96"/>
      <c r="B223" s="80"/>
      <c r="C223" s="85" t="s">
        <v>1530</v>
      </c>
      <c r="D223" s="80"/>
    </row>
    <row r="224" ht="20.1" customHeight="1" spans="1:4">
      <c r="A224" s="96"/>
      <c r="B224" s="80"/>
      <c r="C224" s="85" t="s">
        <v>1531</v>
      </c>
      <c r="D224" s="80"/>
    </row>
    <row r="225" ht="20.1" customHeight="1" spans="1:4">
      <c r="A225" s="96"/>
      <c r="B225" s="80"/>
      <c r="C225" s="85" t="s">
        <v>1532</v>
      </c>
      <c r="D225" s="80"/>
    </row>
    <row r="226" ht="20.1" customHeight="1" spans="1:4">
      <c r="A226" s="96"/>
      <c r="B226" s="80"/>
      <c r="C226" s="85" t="s">
        <v>1533</v>
      </c>
      <c r="D226" s="80"/>
    </row>
    <row r="227" ht="20.1" customHeight="1" spans="1:4">
      <c r="A227" s="96"/>
      <c r="B227" s="80"/>
      <c r="C227" s="85" t="s">
        <v>1534</v>
      </c>
      <c r="D227" s="80"/>
    </row>
    <row r="228" ht="20.1" customHeight="1" spans="1:4">
      <c r="A228" s="96"/>
      <c r="B228" s="80"/>
      <c r="C228" s="85" t="s">
        <v>1535</v>
      </c>
      <c r="D228" s="80"/>
    </row>
    <row r="229" ht="20.1" customHeight="1" spans="1:4">
      <c r="A229" s="96"/>
      <c r="B229" s="80"/>
      <c r="C229" s="85" t="s">
        <v>1536</v>
      </c>
      <c r="D229" s="80">
        <v>190</v>
      </c>
    </row>
    <row r="230" ht="20.1" customHeight="1" spans="1:4">
      <c r="A230" s="96"/>
      <c r="B230" s="80"/>
      <c r="C230" s="85" t="s">
        <v>1537</v>
      </c>
      <c r="D230" s="80"/>
    </row>
    <row r="231" ht="20.1" customHeight="1" spans="1:4">
      <c r="A231" s="96"/>
      <c r="B231" s="80"/>
      <c r="C231" s="85" t="s">
        <v>1364</v>
      </c>
      <c r="D231" s="80"/>
    </row>
    <row r="232" ht="20.1" customHeight="1" spans="1:4">
      <c r="A232" s="96"/>
      <c r="B232" s="80"/>
      <c r="C232" s="85" t="s">
        <v>1538</v>
      </c>
      <c r="D232" s="80"/>
    </row>
    <row r="233" ht="20.1" customHeight="1" spans="1:4">
      <c r="A233" s="96"/>
      <c r="B233" s="80"/>
      <c r="C233" s="85" t="s">
        <v>1539</v>
      </c>
      <c r="D233" s="80"/>
    </row>
    <row r="234" ht="20.1" customHeight="1" spans="1:4">
      <c r="A234" s="96"/>
      <c r="B234" s="80"/>
      <c r="C234" s="85" t="s">
        <v>1540</v>
      </c>
      <c r="D234" s="80"/>
    </row>
    <row r="235" ht="20.1" customHeight="1" spans="1:4">
      <c r="A235" s="96"/>
      <c r="B235" s="80"/>
      <c r="C235" s="85" t="s">
        <v>1541</v>
      </c>
      <c r="D235" s="80"/>
    </row>
    <row r="236" ht="20.1" customHeight="1" spans="1:4">
      <c r="A236" s="96"/>
      <c r="B236" s="80"/>
      <c r="C236" s="85" t="s">
        <v>1542</v>
      </c>
      <c r="D236" s="80"/>
    </row>
    <row r="237" ht="20.1" customHeight="1" spans="1:4">
      <c r="A237" s="96"/>
      <c r="B237" s="80"/>
      <c r="C237" s="85" t="s">
        <v>1543</v>
      </c>
      <c r="D237" s="80"/>
    </row>
    <row r="238" ht="20.1" customHeight="1" spans="1:4">
      <c r="A238" s="96"/>
      <c r="B238" s="80"/>
      <c r="C238" s="85" t="s">
        <v>1544</v>
      </c>
      <c r="D238" s="80"/>
    </row>
    <row r="239" ht="20.1" customHeight="1" spans="1:4">
      <c r="A239" s="96"/>
      <c r="B239" s="80"/>
      <c r="C239" s="85" t="s">
        <v>1545</v>
      </c>
      <c r="D239" s="80"/>
    </row>
    <row r="240" ht="20.1" customHeight="1" spans="1:4">
      <c r="A240" s="96"/>
      <c r="B240" s="80"/>
      <c r="C240" s="85" t="s">
        <v>1546</v>
      </c>
      <c r="D240" s="80"/>
    </row>
    <row r="241" ht="20.1" customHeight="1" spans="1:4">
      <c r="A241" s="96"/>
      <c r="B241" s="80"/>
      <c r="C241" s="85" t="s">
        <v>1547</v>
      </c>
      <c r="D241" s="80"/>
    </row>
    <row r="242" ht="20.1" customHeight="1" spans="1:4">
      <c r="A242" s="96"/>
      <c r="B242" s="80"/>
      <c r="C242" s="85" t="s">
        <v>1548</v>
      </c>
      <c r="D242" s="80"/>
    </row>
    <row r="243" ht="20.1" customHeight="1" spans="1:4">
      <c r="A243" s="96"/>
      <c r="B243" s="80"/>
      <c r="C243" s="85" t="s">
        <v>1549</v>
      </c>
      <c r="D243" s="80"/>
    </row>
    <row r="244" ht="20.1" customHeight="1" spans="1:4">
      <c r="A244" s="96"/>
      <c r="B244" s="80"/>
      <c r="C244" s="85" t="s">
        <v>1550</v>
      </c>
      <c r="D244" s="80"/>
    </row>
    <row r="245" ht="20.1" customHeight="1" spans="1:4">
      <c r="A245" s="96"/>
      <c r="B245" s="80"/>
      <c r="C245" s="85" t="s">
        <v>1551</v>
      </c>
      <c r="D245" s="80"/>
    </row>
    <row r="246" ht="20.1" customHeight="1" spans="1:4">
      <c r="A246" s="96"/>
      <c r="B246" s="80"/>
      <c r="C246" s="85" t="s">
        <v>831</v>
      </c>
      <c r="D246" s="80"/>
    </row>
    <row r="247" ht="20.1" customHeight="1" spans="1:4">
      <c r="A247" s="96"/>
      <c r="B247" s="80"/>
      <c r="C247" s="85" t="s">
        <v>876</v>
      </c>
      <c r="D247" s="80"/>
    </row>
    <row r="248" ht="20.1" customHeight="1" spans="1:4">
      <c r="A248" s="96"/>
      <c r="B248" s="80"/>
      <c r="C248" s="85" t="s">
        <v>734</v>
      </c>
      <c r="D248" s="80"/>
    </row>
    <row r="249" ht="20.1" customHeight="1" spans="1:4">
      <c r="A249" s="96"/>
      <c r="B249" s="80"/>
      <c r="C249" s="85" t="s">
        <v>1552</v>
      </c>
      <c r="D249" s="80"/>
    </row>
    <row r="250" ht="20.1" customHeight="1" spans="1:4">
      <c r="A250" s="96"/>
      <c r="B250" s="80"/>
      <c r="C250" s="85" t="s">
        <v>1553</v>
      </c>
      <c r="D250" s="80"/>
    </row>
    <row r="251" ht="20.1" customHeight="1" spans="1:4">
      <c r="A251" s="96"/>
      <c r="B251" s="80"/>
      <c r="C251" s="85" t="s">
        <v>1554</v>
      </c>
      <c r="D251" s="80"/>
    </row>
    <row r="252" ht="20.1" customHeight="1" spans="1:4">
      <c r="A252" s="96"/>
      <c r="B252" s="80"/>
      <c r="C252" s="85"/>
      <c r="D252" s="80"/>
    </row>
    <row r="253" ht="20.1" customHeight="1" spans="1:4">
      <c r="A253" s="96"/>
      <c r="B253" s="80"/>
      <c r="C253" s="85"/>
      <c r="D253" s="80"/>
    </row>
    <row r="254" ht="20.1" customHeight="1" spans="1:4">
      <c r="A254" s="96"/>
      <c r="B254" s="80"/>
      <c r="C254" s="85"/>
      <c r="D254" s="80"/>
    </row>
    <row r="255" ht="20.1" customHeight="1" spans="1:4">
      <c r="A255" s="96"/>
      <c r="B255" s="80"/>
      <c r="C255" s="83"/>
      <c r="D255" s="80"/>
    </row>
    <row r="256" ht="20.1" customHeight="1" spans="1:4">
      <c r="A256" s="96"/>
      <c r="B256" s="80"/>
      <c r="C256" s="83"/>
      <c r="D256" s="80"/>
    </row>
    <row r="257" ht="20.1" customHeight="1" spans="1:4">
      <c r="A257" s="87" t="s">
        <v>57</v>
      </c>
      <c r="B257" s="80">
        <v>42675</v>
      </c>
      <c r="C257" s="87" t="s">
        <v>1034</v>
      </c>
      <c r="D257" s="80">
        <v>42675</v>
      </c>
    </row>
    <row r="258" ht="20.1" customHeight="1" spans="1:4">
      <c r="A258" s="106" t="s">
        <v>1041</v>
      </c>
      <c r="B258" s="80"/>
      <c r="C258" s="106" t="s">
        <v>1042</v>
      </c>
      <c r="D258" s="80"/>
    </row>
    <row r="259" ht="20.1" customHeight="1" spans="1:4">
      <c r="A259" s="80" t="s">
        <v>1365</v>
      </c>
      <c r="B259" s="80"/>
      <c r="C259" s="80" t="s">
        <v>1366</v>
      </c>
      <c r="D259" s="80"/>
    </row>
    <row r="260" ht="20.1" customHeight="1" spans="1:4">
      <c r="A260" s="80" t="s">
        <v>1367</v>
      </c>
      <c r="B260" s="80"/>
      <c r="C260" s="80" t="s">
        <v>1368</v>
      </c>
      <c r="D260" s="80"/>
    </row>
    <row r="261" ht="20.1" customHeight="1" spans="1:4">
      <c r="A261" s="80" t="s">
        <v>1369</v>
      </c>
      <c r="B261" s="80"/>
      <c r="C261" s="80" t="s">
        <v>1370</v>
      </c>
      <c r="D261" s="80"/>
    </row>
    <row r="262" ht="20.1" customHeight="1" spans="1:4">
      <c r="A262" s="80" t="s">
        <v>1112</v>
      </c>
      <c r="B262" s="80"/>
      <c r="C262" s="80" t="s">
        <v>1371</v>
      </c>
      <c r="D262" s="80"/>
    </row>
    <row r="263" ht="20.1" customHeight="1" spans="1:4">
      <c r="A263" s="80" t="s">
        <v>1113</v>
      </c>
      <c r="B263" s="80"/>
      <c r="C263" s="80" t="s">
        <v>1372</v>
      </c>
      <c r="D263" s="80"/>
    </row>
    <row r="264" ht="20.1" customHeight="1" spans="1:4">
      <c r="A264" s="80" t="s">
        <v>1373</v>
      </c>
      <c r="B264" s="80"/>
      <c r="C264" s="107" t="s">
        <v>1374</v>
      </c>
      <c r="D264" s="80"/>
    </row>
    <row r="265" ht="20.1" customHeight="1" spans="1:4">
      <c r="A265" s="107" t="s">
        <v>1375</v>
      </c>
      <c r="B265" s="80"/>
      <c r="C265" s="107" t="s">
        <v>1376</v>
      </c>
      <c r="D265" s="80"/>
    </row>
    <row r="266" ht="20.1" customHeight="1" spans="1:4">
      <c r="A266" s="107" t="s">
        <v>1377</v>
      </c>
      <c r="B266" s="80"/>
      <c r="C266" s="107"/>
      <c r="D266" s="80"/>
    </row>
    <row r="267" ht="20.1" customHeight="1" spans="1:4">
      <c r="A267" s="107"/>
      <c r="B267" s="80"/>
      <c r="C267" s="107"/>
      <c r="D267" s="80"/>
    </row>
    <row r="268" ht="15.75" customHeight="1" spans="1:4">
      <c r="A268" s="107"/>
      <c r="B268" s="80"/>
      <c r="C268" s="107"/>
      <c r="D268" s="80"/>
    </row>
    <row r="269" ht="20.1" customHeight="1" spans="1:4">
      <c r="A269" s="107"/>
      <c r="B269" s="80"/>
      <c r="C269" s="107"/>
      <c r="D269" s="80"/>
    </row>
    <row r="270" ht="20.1" customHeight="1" spans="1:4">
      <c r="A270" s="87" t="s">
        <v>1128</v>
      </c>
      <c r="B270" s="80">
        <v>42675</v>
      </c>
      <c r="C270" s="87" t="s">
        <v>1129</v>
      </c>
      <c r="D270" s="80">
        <v>42675</v>
      </c>
    </row>
    <row r="271" ht="20.1" customHeight="1"/>
    <row r="272" ht="20.1" customHeight="1"/>
    <row r="273" ht="20.1" customHeight="1"/>
    <row r="274" ht="20.1" customHeight="1"/>
    <row r="275" ht="20.1" customHeight="1"/>
    <row r="276" ht="20.1" customHeight="1"/>
    <row r="277" ht="20.1" customHeight="1"/>
    <row r="278" ht="20.1" customHeight="1"/>
    <row r="279" ht="20.1" customHeight="1"/>
    <row r="280" ht="20.1" customHeight="1"/>
    <row r="281" ht="20.1" customHeight="1"/>
    <row r="282" ht="20.1" customHeight="1"/>
    <row r="283" ht="20.1" customHeight="1"/>
    <row r="284" ht="20.1" customHeight="1"/>
    <row r="285" ht="20.1" customHeight="1"/>
    <row r="286" ht="20.1" customHeight="1"/>
    <row r="287" ht="20.1" customHeight="1"/>
    <row r="288" ht="20.1" customHeight="1"/>
    <row r="289" ht="20.1" customHeight="1"/>
    <row r="290" ht="20.1" customHeight="1"/>
    <row r="291" ht="20.1" customHeight="1"/>
    <row r="292" ht="20.1" customHeight="1"/>
    <row r="293" ht="20.1" customHeight="1"/>
    <row r="294" ht="20.1" customHeight="1"/>
    <row r="295" ht="20.1" customHeight="1"/>
    <row r="296" ht="20.1" customHeight="1"/>
    <row r="297" ht="20.1" customHeight="1"/>
    <row r="298" ht="20.1" customHeight="1"/>
    <row r="299" ht="20.1" customHeight="1"/>
    <row r="300" ht="20.1" customHeight="1"/>
    <row r="301" ht="20.1" customHeight="1"/>
    <row r="302" ht="20.1" customHeight="1"/>
    <row r="303" ht="20.1" customHeight="1"/>
    <row r="304" ht="20.1" customHeight="1"/>
    <row r="305" ht="20.1" customHeight="1"/>
    <row r="306" ht="20.1" customHeight="1"/>
    <row r="307" ht="20.1" customHeight="1"/>
    <row r="308" ht="20.1" customHeight="1"/>
    <row r="309" ht="20.1" customHeight="1"/>
    <row r="310" ht="20.1" customHeight="1"/>
    <row r="311" ht="20.1" customHeight="1"/>
    <row r="312" ht="20.1" customHeight="1"/>
    <row r="313" ht="20.1" customHeight="1"/>
    <row r="314" ht="20.1" customHeight="1"/>
    <row r="315" ht="20.1" customHeight="1"/>
    <row r="316" ht="20.1" customHeight="1"/>
    <row r="317" ht="20.1" customHeight="1"/>
    <row r="318" ht="20.1" customHeight="1"/>
    <row r="319" ht="20.1" customHeight="1"/>
    <row r="320" ht="20.1" customHeight="1"/>
    <row r="321" ht="20.1" customHeight="1"/>
    <row r="322" ht="20.1" customHeight="1"/>
    <row r="323" ht="20.1" customHeight="1"/>
  </sheetData>
  <mergeCells count="3">
    <mergeCell ref="A2:D2"/>
    <mergeCell ref="A4:B4"/>
    <mergeCell ref="C4:D4"/>
  </mergeCells>
  <printOptions horizontalCentered="1"/>
  <pageMargins left="0.47" right="0.47" top="0.59" bottom="0.47" header="0.31" footer="0.31"/>
  <pageSetup paperSize="9" scale="8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7"/>
  <sheetViews>
    <sheetView workbookViewId="0">
      <selection activeCell="B14" sqref="A1:C20"/>
    </sheetView>
  </sheetViews>
  <sheetFormatPr defaultColWidth="9" defaultRowHeight="13.5" outlineLevelCol="3"/>
  <cols>
    <col min="1" max="1" width="55.125" style="89" customWidth="1"/>
    <col min="2" max="2" width="25.75" style="89" customWidth="1"/>
    <col min="3" max="3" width="34.875" style="89" customWidth="1"/>
    <col min="4" max="4" width="9" style="90" customWidth="1"/>
    <col min="5" max="16384" width="9" style="89"/>
  </cols>
  <sheetData>
    <row r="1" ht="14.25" spans="1:2">
      <c r="A1" s="68" t="s">
        <v>1555</v>
      </c>
      <c r="B1" s="67"/>
    </row>
    <row r="2" s="88" customFormat="1" ht="20.25" spans="1:4">
      <c r="A2" s="69" t="s">
        <v>1556</v>
      </c>
      <c r="B2" s="69"/>
      <c r="C2" s="69"/>
      <c r="D2" s="91"/>
    </row>
    <row r="3" spans="1:3">
      <c r="A3" s="90" t="s">
        <v>0</v>
      </c>
      <c r="B3" s="90"/>
      <c r="C3" s="92" t="s">
        <v>26</v>
      </c>
    </row>
    <row r="4" ht="45.75" customHeight="1" spans="1:3">
      <c r="A4" s="93"/>
      <c r="B4" s="94" t="s">
        <v>28</v>
      </c>
      <c r="C4" s="95" t="s">
        <v>29</v>
      </c>
    </row>
    <row r="5" ht="20.1" customHeight="1" spans="1:3">
      <c r="A5" s="96" t="s">
        <v>1300</v>
      </c>
      <c r="B5" s="97"/>
      <c r="C5" s="97"/>
    </row>
    <row r="6" ht="20.1" customHeight="1" spans="1:3">
      <c r="A6" s="96" t="s">
        <v>1302</v>
      </c>
      <c r="B6" s="97"/>
      <c r="C6" s="97"/>
    </row>
    <row r="7" ht="20.1" customHeight="1" spans="1:3">
      <c r="A7" s="96" t="s">
        <v>1304</v>
      </c>
      <c r="B7" s="97"/>
      <c r="C7" s="97"/>
    </row>
    <row r="8" ht="20.1" customHeight="1" spans="1:3">
      <c r="A8" s="96" t="s">
        <v>1306</v>
      </c>
      <c r="B8" s="97"/>
      <c r="C8" s="97"/>
    </row>
    <row r="9" ht="20.1" customHeight="1" spans="1:3">
      <c r="A9" s="96" t="s">
        <v>1308</v>
      </c>
      <c r="B9" s="97"/>
      <c r="C9" s="97"/>
    </row>
    <row r="10" ht="20.1" customHeight="1" spans="1:3">
      <c r="A10" s="96" t="s">
        <v>1310</v>
      </c>
      <c r="B10" s="97"/>
      <c r="C10" s="97"/>
    </row>
    <row r="11" ht="20.1" customHeight="1" spans="1:3">
      <c r="A11" s="96" t="s">
        <v>1312</v>
      </c>
      <c r="B11" s="97"/>
      <c r="C11" s="97"/>
    </row>
    <row r="12" ht="20.1" customHeight="1" spans="1:3">
      <c r="A12" s="96" t="s">
        <v>1314</v>
      </c>
      <c r="B12" s="97"/>
      <c r="C12" s="97"/>
    </row>
    <row r="13" ht="20.1" customHeight="1" spans="1:3">
      <c r="A13" s="96" t="s">
        <v>1316</v>
      </c>
      <c r="B13" s="97"/>
      <c r="C13" s="97"/>
    </row>
    <row r="14" ht="20.1" customHeight="1" spans="1:3">
      <c r="A14" s="96" t="s">
        <v>1318</v>
      </c>
      <c r="B14" s="97"/>
      <c r="C14" s="97"/>
    </row>
    <row r="15" ht="20.1" customHeight="1" spans="1:3">
      <c r="A15" s="96" t="s">
        <v>1320</v>
      </c>
      <c r="B15" s="97"/>
      <c r="C15" s="97"/>
    </row>
    <row r="16" ht="20.1" customHeight="1" spans="1:3">
      <c r="A16" s="96" t="s">
        <v>1322</v>
      </c>
      <c r="B16" s="97"/>
      <c r="C16" s="97"/>
    </row>
    <row r="17" ht="20.1" customHeight="1" spans="1:3">
      <c r="A17" s="96" t="s">
        <v>1324</v>
      </c>
      <c r="B17" s="97"/>
      <c r="C17" s="97"/>
    </row>
    <row r="18" ht="20.1" customHeight="1" spans="1:3">
      <c r="A18" s="96" t="s">
        <v>1326</v>
      </c>
      <c r="B18" s="97"/>
      <c r="C18" s="97"/>
    </row>
    <row r="19" ht="20.1" customHeight="1" spans="1:3">
      <c r="A19" s="96" t="s">
        <v>1328</v>
      </c>
      <c r="B19" s="97"/>
      <c r="C19" s="97"/>
    </row>
    <row r="20" ht="20.1" customHeight="1" spans="1:3">
      <c r="A20" s="96" t="s">
        <v>1330</v>
      </c>
      <c r="B20" s="97"/>
      <c r="C20" s="97"/>
    </row>
    <row r="21" ht="20.1" customHeight="1" spans="1:3">
      <c r="A21" s="80"/>
      <c r="B21" s="80"/>
      <c r="C21" s="97"/>
    </row>
    <row r="22" ht="20.1" customHeight="1" spans="1:3">
      <c r="A22" s="80"/>
      <c r="B22" s="80"/>
      <c r="C22" s="97"/>
    </row>
    <row r="23" ht="20.1" customHeight="1" spans="1:3">
      <c r="A23" s="87" t="s">
        <v>57</v>
      </c>
      <c r="B23" s="98"/>
      <c r="C23" s="97"/>
    </row>
    <row r="24" ht="20.1" customHeight="1"/>
    <row r="25" ht="20.1" customHeight="1"/>
    <row r="26" ht="20.1" customHeight="1"/>
    <row r="27" ht="20.1" customHeight="1"/>
  </sheetData>
  <mergeCells count="1">
    <mergeCell ref="A2:C2"/>
  </mergeCells>
  <printOptions horizontalCentered="1" verticalCentered="1"/>
  <pageMargins left="0.708661417322835" right="0.708661417322835" top="0.15748031496063" bottom="0.354330708661417" header="0.31496062992126" footer="0.3149606299212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3"/>
  <sheetViews>
    <sheetView showGridLines="0" showZeros="0" workbookViewId="0">
      <pane xSplit="1" ySplit="5" topLeftCell="B6" activePane="bottomRight" state="frozen"/>
      <selection/>
      <selection pane="topRight"/>
      <selection pane="bottomLeft"/>
      <selection pane="bottomRight" activeCell="E15" sqref="$A1:$XFD1048576"/>
    </sheetView>
  </sheetViews>
  <sheetFormatPr defaultColWidth="9" defaultRowHeight="13.5" outlineLevelCol="7"/>
  <cols>
    <col min="1" max="1" width="54.25" style="67" customWidth="1"/>
    <col min="2" max="2" width="12.875" style="67" customWidth="1"/>
    <col min="3" max="3" width="19.25" style="67" customWidth="1"/>
    <col min="4" max="4" width="18.875" style="67" customWidth="1"/>
    <col min="5" max="5" width="13.375" style="67" customWidth="1"/>
    <col min="6" max="6" width="13.5" style="67" customWidth="1"/>
    <col min="7" max="7" width="14.625" style="67" customWidth="1"/>
    <col min="8" max="8" width="13.625" style="67" customWidth="1"/>
    <col min="9" max="16384" width="9" style="67"/>
  </cols>
  <sheetData>
    <row r="1" ht="14.25" spans="1:1">
      <c r="A1" s="68" t="s">
        <v>1557</v>
      </c>
    </row>
    <row r="2" s="65" customFormat="1" ht="20.25" spans="1:8">
      <c r="A2" s="69" t="s">
        <v>1558</v>
      </c>
      <c r="B2" s="69"/>
      <c r="C2" s="69"/>
      <c r="D2" s="69"/>
      <c r="E2" s="69"/>
      <c r="F2" s="69"/>
      <c r="G2" s="69"/>
      <c r="H2" s="69"/>
    </row>
    <row r="3" ht="18" customHeight="1" spans="8:8">
      <c r="H3" s="70" t="s">
        <v>26</v>
      </c>
    </row>
    <row r="4" s="66" customFormat="1" ht="31.5" customHeight="1" spans="1:8">
      <c r="A4" s="71" t="s">
        <v>27</v>
      </c>
      <c r="B4" s="71" t="s">
        <v>1132</v>
      </c>
      <c r="C4" s="71" t="s">
        <v>1559</v>
      </c>
      <c r="D4" s="72" t="s">
        <v>1560</v>
      </c>
      <c r="E4" s="72" t="s">
        <v>1561</v>
      </c>
      <c r="F4" s="73" t="s">
        <v>1136</v>
      </c>
      <c r="G4" s="71" t="s">
        <v>1137</v>
      </c>
      <c r="H4" s="71" t="s">
        <v>1138</v>
      </c>
    </row>
    <row r="5" s="66" customFormat="1" ht="27.75" customHeight="1" spans="1:8">
      <c r="A5" s="74"/>
      <c r="B5" s="74"/>
      <c r="C5" s="75"/>
      <c r="D5" s="76"/>
      <c r="E5" s="77"/>
      <c r="F5" s="78"/>
      <c r="G5" s="74"/>
      <c r="H5" s="74"/>
    </row>
    <row r="6" ht="18.4" customHeight="1" spans="1:8">
      <c r="A6" s="79" t="s">
        <v>1301</v>
      </c>
      <c r="B6" s="80"/>
      <c r="C6" s="80"/>
      <c r="D6" s="80"/>
      <c r="E6" s="81"/>
      <c r="F6" s="80"/>
      <c r="G6" s="80"/>
      <c r="H6" s="80"/>
    </row>
    <row r="7" ht="18.4" customHeight="1" spans="1:8">
      <c r="A7" s="82" t="s">
        <v>1303</v>
      </c>
      <c r="B7" s="80"/>
      <c r="C7" s="80"/>
      <c r="D7" s="80"/>
      <c r="E7" s="80"/>
      <c r="F7" s="80"/>
      <c r="G7" s="80"/>
      <c r="H7" s="80"/>
    </row>
    <row r="8" ht="18.4" customHeight="1" spans="1:8">
      <c r="A8" s="82" t="s">
        <v>1305</v>
      </c>
      <c r="B8" s="80"/>
      <c r="C8" s="80"/>
      <c r="D8" s="80"/>
      <c r="E8" s="80"/>
      <c r="F8" s="80"/>
      <c r="G8" s="80"/>
      <c r="H8" s="80"/>
    </row>
    <row r="9" ht="18.4" customHeight="1" spans="1:8">
      <c r="A9" s="82" t="s">
        <v>1307</v>
      </c>
      <c r="B9" s="80"/>
      <c r="C9" s="80"/>
      <c r="D9" s="80"/>
      <c r="E9" s="80"/>
      <c r="F9" s="80"/>
      <c r="G9" s="80"/>
      <c r="H9" s="80"/>
    </row>
    <row r="10" ht="18.4" customHeight="1" spans="1:8">
      <c r="A10" s="79" t="s">
        <v>1309</v>
      </c>
      <c r="B10" s="80">
        <v>350</v>
      </c>
      <c r="C10" s="80">
        <v>350</v>
      </c>
      <c r="D10" s="80"/>
      <c r="E10" s="80"/>
      <c r="F10" s="80"/>
      <c r="G10" s="80"/>
      <c r="H10" s="80"/>
    </row>
    <row r="11" ht="18.4" customHeight="1" spans="1:8">
      <c r="A11" s="82" t="s">
        <v>1311</v>
      </c>
      <c r="B11" s="80">
        <v>350</v>
      </c>
      <c r="C11" s="80">
        <v>350</v>
      </c>
      <c r="D11" s="80"/>
      <c r="E11" s="80"/>
      <c r="F11" s="80"/>
      <c r="G11" s="80"/>
      <c r="H11" s="80"/>
    </row>
    <row r="12" ht="18.4" customHeight="1" spans="1:8">
      <c r="A12" s="82" t="s">
        <v>1313</v>
      </c>
      <c r="B12" s="80"/>
      <c r="C12" s="80"/>
      <c r="D12" s="80"/>
      <c r="E12" s="80"/>
      <c r="F12" s="80"/>
      <c r="G12" s="80"/>
      <c r="H12" s="80"/>
    </row>
    <row r="13" ht="18.4" customHeight="1" spans="1:8">
      <c r="A13" s="82" t="s">
        <v>1315</v>
      </c>
      <c r="B13" s="80"/>
      <c r="C13" s="80"/>
      <c r="D13" s="80"/>
      <c r="E13" s="80"/>
      <c r="F13" s="80"/>
      <c r="G13" s="80"/>
      <c r="H13" s="80"/>
    </row>
    <row r="14" ht="18.4" customHeight="1" spans="1:8">
      <c r="A14" s="79" t="s">
        <v>1317</v>
      </c>
      <c r="B14" s="80">
        <v>1444</v>
      </c>
      <c r="C14" s="80">
        <v>1444</v>
      </c>
      <c r="D14" s="80"/>
      <c r="E14" s="80"/>
      <c r="F14" s="80"/>
      <c r="G14" s="80"/>
      <c r="H14" s="80"/>
    </row>
    <row r="15" ht="18.4" customHeight="1" spans="1:8">
      <c r="A15" s="79" t="s">
        <v>1319</v>
      </c>
      <c r="B15" s="80">
        <v>1444</v>
      </c>
      <c r="C15" s="80">
        <v>1444</v>
      </c>
      <c r="D15" s="80"/>
      <c r="E15" s="80"/>
      <c r="F15" s="80"/>
      <c r="G15" s="80"/>
      <c r="H15" s="80"/>
    </row>
    <row r="16" ht="18.4" customHeight="1" spans="1:8">
      <c r="A16" s="79" t="s">
        <v>1321</v>
      </c>
      <c r="B16" s="80"/>
      <c r="C16" s="80"/>
      <c r="D16" s="80"/>
      <c r="E16" s="80"/>
      <c r="F16" s="80"/>
      <c r="G16" s="80"/>
      <c r="H16" s="80"/>
    </row>
    <row r="17" ht="18.4" customHeight="1" spans="1:8">
      <c r="A17" s="79" t="s">
        <v>1323</v>
      </c>
      <c r="B17" s="80">
        <v>23806</v>
      </c>
      <c r="C17" s="80">
        <v>23806</v>
      </c>
      <c r="D17" s="80"/>
      <c r="E17" s="80"/>
      <c r="F17" s="80"/>
      <c r="G17" s="80"/>
      <c r="H17" s="80"/>
    </row>
    <row r="18" ht="18.4" customHeight="1" spans="1:8">
      <c r="A18" s="79" t="s">
        <v>1325</v>
      </c>
      <c r="B18" s="80">
        <v>22506</v>
      </c>
      <c r="C18" s="80">
        <v>22506</v>
      </c>
      <c r="D18" s="80"/>
      <c r="E18" s="80"/>
      <c r="F18" s="80"/>
      <c r="G18" s="80"/>
      <c r="H18" s="80"/>
    </row>
    <row r="19" ht="18.4" customHeight="1" spans="1:8">
      <c r="A19" s="79" t="s">
        <v>1327</v>
      </c>
      <c r="B19" s="80"/>
      <c r="C19" s="80"/>
      <c r="D19" s="80"/>
      <c r="E19" s="80"/>
      <c r="F19" s="80"/>
      <c r="G19" s="80"/>
      <c r="H19" s="80"/>
    </row>
    <row r="20" ht="18.4" customHeight="1" spans="1:8">
      <c r="A20" s="79" t="s">
        <v>1329</v>
      </c>
      <c r="B20" s="80">
        <v>300</v>
      </c>
      <c r="C20" s="80">
        <v>300</v>
      </c>
      <c r="D20" s="80"/>
      <c r="E20" s="80"/>
      <c r="F20" s="80"/>
      <c r="G20" s="80"/>
      <c r="H20" s="80"/>
    </row>
    <row r="21" ht="18.4" customHeight="1" spans="1:8">
      <c r="A21" s="79" t="s">
        <v>1331</v>
      </c>
      <c r="B21" s="80">
        <v>1000</v>
      </c>
      <c r="C21" s="80">
        <v>1000</v>
      </c>
      <c r="D21" s="80"/>
      <c r="E21" s="80"/>
      <c r="F21" s="80"/>
      <c r="G21" s="80"/>
      <c r="H21" s="80"/>
    </row>
    <row r="22" ht="18.4" customHeight="1" spans="1:8">
      <c r="A22" s="79" t="s">
        <v>1333</v>
      </c>
      <c r="B22" s="80"/>
      <c r="C22" s="80"/>
      <c r="D22" s="80"/>
      <c r="E22" s="80"/>
      <c r="F22" s="80"/>
      <c r="G22" s="80"/>
      <c r="H22" s="80"/>
    </row>
    <row r="23" ht="18.4" customHeight="1" spans="1:8">
      <c r="A23" s="79" t="s">
        <v>1334</v>
      </c>
      <c r="B23" s="80"/>
      <c r="C23" s="80"/>
      <c r="D23" s="80"/>
      <c r="E23" s="80"/>
      <c r="F23" s="80"/>
      <c r="G23" s="80"/>
      <c r="H23" s="80"/>
    </row>
    <row r="24" ht="18.4" customHeight="1" spans="1:8">
      <c r="A24" s="79" t="s">
        <v>1335</v>
      </c>
      <c r="B24" s="80"/>
      <c r="C24" s="80"/>
      <c r="D24" s="80"/>
      <c r="E24" s="80"/>
      <c r="F24" s="80"/>
      <c r="G24" s="80"/>
      <c r="H24" s="80"/>
    </row>
    <row r="25" ht="18.4" customHeight="1" spans="1:8">
      <c r="A25" s="79" t="s">
        <v>1336</v>
      </c>
      <c r="B25" s="80"/>
      <c r="C25" s="80"/>
      <c r="D25" s="80"/>
      <c r="E25" s="80"/>
      <c r="F25" s="80"/>
      <c r="G25" s="80"/>
      <c r="H25" s="80"/>
    </row>
    <row r="26" ht="18.4" customHeight="1" spans="1:8">
      <c r="A26" s="79" t="s">
        <v>1337</v>
      </c>
      <c r="B26" s="80"/>
      <c r="C26" s="80"/>
      <c r="D26" s="80"/>
      <c r="E26" s="80"/>
      <c r="F26" s="80"/>
      <c r="G26" s="80"/>
      <c r="H26" s="80"/>
    </row>
    <row r="27" ht="18.4" customHeight="1" spans="1:8">
      <c r="A27" s="79" t="s">
        <v>1338</v>
      </c>
      <c r="B27" s="80"/>
      <c r="C27" s="80"/>
      <c r="D27" s="80"/>
      <c r="E27" s="80"/>
      <c r="F27" s="80"/>
      <c r="G27" s="80"/>
      <c r="H27" s="80"/>
    </row>
    <row r="28" ht="18.4" customHeight="1" spans="1:8">
      <c r="A28" s="79" t="s">
        <v>1339</v>
      </c>
      <c r="B28" s="80"/>
      <c r="C28" s="80"/>
      <c r="D28" s="80"/>
      <c r="E28" s="80"/>
      <c r="F28" s="80"/>
      <c r="G28" s="80"/>
      <c r="H28" s="80"/>
    </row>
    <row r="29" ht="18.4" customHeight="1" spans="1:8">
      <c r="A29" s="79" t="s">
        <v>1340</v>
      </c>
      <c r="B29" s="80"/>
      <c r="C29" s="80"/>
      <c r="D29" s="80"/>
      <c r="E29" s="80"/>
      <c r="F29" s="80"/>
      <c r="G29" s="80"/>
      <c r="H29" s="80"/>
    </row>
    <row r="30" ht="18.4" customHeight="1" spans="1:8">
      <c r="A30" s="83" t="s">
        <v>1341</v>
      </c>
      <c r="B30" s="80"/>
      <c r="C30" s="80"/>
      <c r="D30" s="80"/>
      <c r="E30" s="80"/>
      <c r="F30" s="80"/>
      <c r="G30" s="80"/>
      <c r="H30" s="80"/>
    </row>
    <row r="31" ht="18.4" customHeight="1" spans="1:8">
      <c r="A31" s="83" t="s">
        <v>1342</v>
      </c>
      <c r="B31" s="80"/>
      <c r="C31" s="80"/>
      <c r="D31" s="80"/>
      <c r="E31" s="80"/>
      <c r="F31" s="80"/>
      <c r="G31" s="80"/>
      <c r="H31" s="80"/>
    </row>
    <row r="32" ht="18.4" customHeight="1" spans="1:8">
      <c r="A32" s="84" t="s">
        <v>1343</v>
      </c>
      <c r="B32" s="80"/>
      <c r="C32" s="80"/>
      <c r="D32" s="80"/>
      <c r="E32" s="80"/>
      <c r="F32" s="80"/>
      <c r="G32" s="80"/>
      <c r="H32" s="80"/>
    </row>
    <row r="33" ht="18.4" customHeight="1" spans="1:8">
      <c r="A33" s="84" t="s">
        <v>1344</v>
      </c>
      <c r="B33" s="80"/>
      <c r="C33" s="80"/>
      <c r="D33" s="80"/>
      <c r="E33" s="80"/>
      <c r="F33" s="80"/>
      <c r="G33" s="80"/>
      <c r="H33" s="80"/>
    </row>
    <row r="34" ht="18.4" customHeight="1" spans="1:8">
      <c r="A34" s="85" t="s">
        <v>1345</v>
      </c>
      <c r="B34" s="80"/>
      <c r="C34" s="80"/>
      <c r="D34" s="80"/>
      <c r="E34" s="80"/>
      <c r="F34" s="80"/>
      <c r="G34" s="80"/>
      <c r="H34" s="80"/>
    </row>
    <row r="35" ht="18.4" customHeight="1" spans="1:8">
      <c r="A35" s="83" t="s">
        <v>1346</v>
      </c>
      <c r="B35" s="80"/>
      <c r="C35" s="80"/>
      <c r="D35" s="80"/>
      <c r="E35" s="80"/>
      <c r="F35" s="80"/>
      <c r="G35" s="80"/>
      <c r="H35" s="80"/>
    </row>
    <row r="36" ht="18.4" customHeight="1" spans="1:8">
      <c r="A36" s="83" t="s">
        <v>1347</v>
      </c>
      <c r="B36" s="80"/>
      <c r="C36" s="80"/>
      <c r="D36" s="80"/>
      <c r="E36" s="80"/>
      <c r="F36" s="80"/>
      <c r="G36" s="80"/>
      <c r="H36" s="80"/>
    </row>
    <row r="37" ht="18.4" customHeight="1" spans="1:8">
      <c r="A37" s="83" t="s">
        <v>1348</v>
      </c>
      <c r="B37" s="80"/>
      <c r="C37" s="80"/>
      <c r="D37" s="80"/>
      <c r="E37" s="80"/>
      <c r="F37" s="80"/>
      <c r="G37" s="80"/>
      <c r="H37" s="80"/>
    </row>
    <row r="38" ht="18.4" customHeight="1" spans="1:8">
      <c r="A38" s="83" t="s">
        <v>1349</v>
      </c>
      <c r="B38" s="80"/>
      <c r="C38" s="80"/>
      <c r="D38" s="80"/>
      <c r="E38" s="80"/>
      <c r="F38" s="80"/>
      <c r="G38" s="80"/>
      <c r="H38" s="80"/>
    </row>
    <row r="39" ht="18.4" customHeight="1" spans="1:8">
      <c r="A39" s="83" t="s">
        <v>1350</v>
      </c>
      <c r="B39" s="80"/>
      <c r="C39" s="80"/>
      <c r="D39" s="80"/>
      <c r="E39" s="80"/>
      <c r="F39" s="80"/>
      <c r="G39" s="80"/>
      <c r="H39" s="80"/>
    </row>
    <row r="40" ht="18.4" customHeight="1" spans="1:8">
      <c r="A40" s="83" t="s">
        <v>1351</v>
      </c>
      <c r="B40" s="80"/>
      <c r="C40" s="80"/>
      <c r="D40" s="80"/>
      <c r="E40" s="80"/>
      <c r="F40" s="80"/>
      <c r="G40" s="80"/>
      <c r="H40" s="80"/>
    </row>
    <row r="41" ht="18.4" customHeight="1" spans="1:8">
      <c r="A41" s="83" t="s">
        <v>1352</v>
      </c>
      <c r="B41" s="80"/>
      <c r="C41" s="80"/>
      <c r="D41" s="80"/>
      <c r="E41" s="80"/>
      <c r="F41" s="80"/>
      <c r="G41" s="80"/>
      <c r="H41" s="80"/>
    </row>
    <row r="42" ht="18.4" customHeight="1" spans="1:8">
      <c r="A42" s="83" t="s">
        <v>1353</v>
      </c>
      <c r="B42" s="80"/>
      <c r="C42" s="80"/>
      <c r="D42" s="80"/>
      <c r="E42" s="80"/>
      <c r="F42" s="80"/>
      <c r="G42" s="80"/>
      <c r="H42" s="80"/>
    </row>
    <row r="43" ht="18.4" customHeight="1" spans="1:8">
      <c r="A43" s="83" t="s">
        <v>1354</v>
      </c>
      <c r="B43" s="80"/>
      <c r="C43" s="80"/>
      <c r="D43" s="80"/>
      <c r="E43" s="80"/>
      <c r="F43" s="80"/>
      <c r="G43" s="80"/>
      <c r="H43" s="80"/>
    </row>
    <row r="44" ht="18.4" customHeight="1" spans="1:8">
      <c r="A44" s="83" t="s">
        <v>1355</v>
      </c>
      <c r="B44" s="80"/>
      <c r="C44" s="80"/>
      <c r="D44" s="80"/>
      <c r="E44" s="80"/>
      <c r="F44" s="80"/>
      <c r="G44" s="80"/>
      <c r="H44" s="80"/>
    </row>
    <row r="45" ht="18.4" customHeight="1" spans="1:8">
      <c r="A45" s="85" t="s">
        <v>1356</v>
      </c>
      <c r="B45" s="80"/>
      <c r="C45" s="80"/>
      <c r="D45" s="80"/>
      <c r="E45" s="80"/>
      <c r="F45" s="80"/>
      <c r="G45" s="80"/>
      <c r="H45" s="80"/>
    </row>
    <row r="46" ht="18.4" customHeight="1" spans="1:8">
      <c r="A46" s="83" t="s">
        <v>1357</v>
      </c>
      <c r="B46" s="80"/>
      <c r="C46" s="80"/>
      <c r="D46" s="80"/>
      <c r="E46" s="80"/>
      <c r="F46" s="80"/>
      <c r="G46" s="80"/>
      <c r="H46" s="80"/>
    </row>
    <row r="47" ht="18.4" customHeight="1" spans="1:8">
      <c r="A47" s="85" t="s">
        <v>1358</v>
      </c>
      <c r="B47" s="80">
        <v>5500</v>
      </c>
      <c r="C47" s="80">
        <v>5500</v>
      </c>
      <c r="D47" s="80"/>
      <c r="E47" s="80"/>
      <c r="F47" s="80"/>
      <c r="G47" s="80"/>
      <c r="H47" s="80"/>
    </row>
    <row r="48" ht="18.4" customHeight="1" spans="1:8">
      <c r="A48" s="83" t="s">
        <v>1359</v>
      </c>
      <c r="B48" s="80"/>
      <c r="C48" s="80"/>
      <c r="D48" s="80"/>
      <c r="E48" s="80"/>
      <c r="F48" s="80"/>
      <c r="G48" s="80"/>
      <c r="H48" s="80"/>
    </row>
    <row r="49" ht="18.4" customHeight="1" spans="1:8">
      <c r="A49" s="83" t="s">
        <v>1360</v>
      </c>
      <c r="B49" s="80">
        <v>50</v>
      </c>
      <c r="C49" s="80">
        <v>50</v>
      </c>
      <c r="D49" s="80"/>
      <c r="E49" s="80"/>
      <c r="F49" s="80"/>
      <c r="G49" s="80"/>
      <c r="H49" s="80"/>
    </row>
    <row r="50" ht="18.4" customHeight="1" spans="1:8">
      <c r="A50" s="83" t="s">
        <v>1361</v>
      </c>
      <c r="B50" s="80">
        <v>5450</v>
      </c>
      <c r="C50" s="80">
        <v>5450</v>
      </c>
      <c r="D50" s="80"/>
      <c r="E50" s="80"/>
      <c r="F50" s="80"/>
      <c r="G50" s="80"/>
      <c r="H50" s="80"/>
    </row>
    <row r="51" ht="18.4" customHeight="1" spans="1:8">
      <c r="A51" s="85" t="s">
        <v>1362</v>
      </c>
      <c r="B51" s="80">
        <v>11385</v>
      </c>
      <c r="C51" s="80">
        <v>11385</v>
      </c>
      <c r="D51" s="80"/>
      <c r="E51" s="80"/>
      <c r="F51" s="80"/>
      <c r="G51" s="80"/>
      <c r="H51" s="80"/>
    </row>
    <row r="52" ht="18.4" customHeight="1" spans="1:8">
      <c r="A52" s="85" t="s">
        <v>1363</v>
      </c>
      <c r="B52" s="86">
        <v>190</v>
      </c>
      <c r="C52" s="86">
        <v>190</v>
      </c>
      <c r="D52" s="86"/>
      <c r="E52" s="86"/>
      <c r="F52" s="86"/>
      <c r="G52" s="86"/>
      <c r="H52" s="86"/>
    </row>
    <row r="53" ht="18.4" customHeight="1" spans="1:8">
      <c r="A53" s="86" t="s">
        <v>1364</v>
      </c>
      <c r="B53" s="86"/>
      <c r="C53" s="86"/>
      <c r="D53" s="86"/>
      <c r="E53" s="86"/>
      <c r="F53" s="86"/>
      <c r="G53" s="86"/>
      <c r="H53" s="86"/>
    </row>
    <row r="54" ht="20.1" customHeight="1" spans="1:8">
      <c r="A54" s="86"/>
      <c r="B54" s="86"/>
      <c r="C54" s="86"/>
      <c r="D54" s="86"/>
      <c r="E54" s="86"/>
      <c r="F54" s="86"/>
      <c r="G54" s="86"/>
      <c r="H54" s="86"/>
    </row>
    <row r="55" ht="20.1" customHeight="1" spans="1:8">
      <c r="A55" s="86"/>
      <c r="B55" s="86"/>
      <c r="C55" s="86"/>
      <c r="D55" s="86"/>
      <c r="E55" s="86"/>
      <c r="F55" s="86"/>
      <c r="G55" s="86"/>
      <c r="H55" s="86"/>
    </row>
    <row r="56" ht="20.1" customHeight="1" spans="1:8">
      <c r="A56" s="87" t="s">
        <v>1129</v>
      </c>
      <c r="B56" s="80">
        <v>42675</v>
      </c>
      <c r="C56" s="80">
        <v>42675</v>
      </c>
      <c r="D56" s="80"/>
      <c r="E56" s="80"/>
      <c r="F56" s="80"/>
      <c r="G56" s="80"/>
      <c r="H56" s="80"/>
    </row>
    <row r="57" ht="20.1" customHeight="1"/>
    <row r="58" ht="20.1" customHeight="1"/>
    <row r="59" ht="20.1" customHeight="1"/>
    <row r="60" ht="20.1" customHeight="1"/>
    <row r="61" ht="20.1" customHeight="1"/>
    <row r="62" ht="20.1" customHeight="1"/>
    <row r="63" ht="20.1" customHeight="1"/>
  </sheetData>
  <mergeCells count="9">
    <mergeCell ref="A2:H2"/>
    <mergeCell ref="A4:A5"/>
    <mergeCell ref="B4:B5"/>
    <mergeCell ref="C4:C5"/>
    <mergeCell ref="D4:D5"/>
    <mergeCell ref="E4:E5"/>
    <mergeCell ref="F4:F5"/>
    <mergeCell ref="G4:G5"/>
    <mergeCell ref="H4:H5"/>
  </mergeCells>
  <printOptions horizontalCentered="1"/>
  <pageMargins left="0.47" right="0.47" top="0.59" bottom="0.47" header="0.31" footer="0.31"/>
  <pageSetup paperSize="9" scale="80"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0"/>
  <sheetViews>
    <sheetView workbookViewId="0">
      <selection activeCell="F11" sqref="$A1:$XFD1048576"/>
    </sheetView>
  </sheetViews>
  <sheetFormatPr defaultColWidth="7.75" defaultRowHeight="13.5"/>
  <cols>
    <col min="1" max="1" width="33.75" style="2" customWidth="1"/>
    <col min="2" max="2" width="6.375" style="2" customWidth="1"/>
    <col min="3" max="8" width="10.375" style="2" customWidth="1"/>
    <col min="9" max="9" width="33.75" style="2" customWidth="1"/>
    <col min="10" max="10" width="6.375" style="2" customWidth="1"/>
    <col min="11" max="15" width="10.375" style="2" customWidth="1"/>
    <col min="16" max="16" width="12.375" style="2" customWidth="1"/>
    <col min="17" max="16384" width="7.75" style="2"/>
  </cols>
  <sheetData>
    <row r="1" ht="14.25" spans="1:1">
      <c r="A1" s="3" t="s">
        <v>1562</v>
      </c>
    </row>
    <row r="2" s="1" customFormat="1" ht="30" customHeight="1" spans="1:16">
      <c r="A2" s="55" t="s">
        <v>1563</v>
      </c>
      <c r="B2" s="55"/>
      <c r="C2" s="55"/>
      <c r="D2" s="55"/>
      <c r="E2" s="55"/>
      <c r="F2" s="55"/>
      <c r="G2" s="55"/>
      <c r="H2" s="55"/>
      <c r="I2" s="55"/>
      <c r="J2" s="55"/>
      <c r="K2" s="55"/>
      <c r="L2" s="55"/>
      <c r="M2" s="55"/>
      <c r="N2" s="55"/>
      <c r="O2" s="55"/>
      <c r="P2" s="55"/>
    </row>
    <row r="3" ht="21" customHeight="1" spans="1:16">
      <c r="A3" s="5" t="s">
        <v>26</v>
      </c>
      <c r="B3" s="5"/>
      <c r="C3" s="5"/>
      <c r="D3" s="5"/>
      <c r="E3" s="5"/>
      <c r="F3" s="5"/>
      <c r="G3" s="5"/>
      <c r="H3" s="5"/>
      <c r="I3" s="5"/>
      <c r="J3" s="5"/>
      <c r="K3" s="5"/>
      <c r="L3" s="5"/>
      <c r="M3" s="5"/>
      <c r="N3" s="5"/>
      <c r="O3" s="5"/>
      <c r="P3" s="5"/>
    </row>
    <row r="4" ht="20.65" customHeight="1" spans="1:16">
      <c r="A4" s="6" t="s">
        <v>1564</v>
      </c>
      <c r="B4" s="32"/>
      <c r="C4" s="34"/>
      <c r="D4" s="33"/>
      <c r="E4" s="33"/>
      <c r="F4" s="34"/>
      <c r="G4" s="33"/>
      <c r="H4" s="44"/>
      <c r="I4" s="6" t="s">
        <v>1565</v>
      </c>
      <c r="J4" s="32"/>
      <c r="K4" s="34"/>
      <c r="L4" s="33"/>
      <c r="M4" s="33"/>
      <c r="N4" s="34"/>
      <c r="O4" s="33"/>
      <c r="P4" s="33"/>
    </row>
    <row r="5" ht="20.65" customHeight="1" spans="1:16">
      <c r="A5" s="6" t="s">
        <v>1566</v>
      </c>
      <c r="B5" s="6" t="s">
        <v>1567</v>
      </c>
      <c r="C5" s="6" t="s">
        <v>1568</v>
      </c>
      <c r="D5" s="32"/>
      <c r="E5" s="50"/>
      <c r="F5" s="6" t="s">
        <v>29</v>
      </c>
      <c r="G5" s="32"/>
      <c r="H5" s="50"/>
      <c r="I5" s="6" t="s">
        <v>1566</v>
      </c>
      <c r="J5" s="6" t="s">
        <v>1567</v>
      </c>
      <c r="K5" s="6" t="s">
        <v>1568</v>
      </c>
      <c r="L5" s="32"/>
      <c r="M5" s="50"/>
      <c r="N5" s="6" t="s">
        <v>29</v>
      </c>
      <c r="O5" s="32"/>
      <c r="P5" s="61"/>
    </row>
    <row r="6" ht="42.4" customHeight="1" spans="1:16">
      <c r="A6" s="51"/>
      <c r="B6" s="37"/>
      <c r="C6" s="6" t="s">
        <v>1132</v>
      </c>
      <c r="D6" s="6" t="s">
        <v>1569</v>
      </c>
      <c r="E6" s="31" t="s">
        <v>1570</v>
      </c>
      <c r="F6" s="6" t="s">
        <v>1132</v>
      </c>
      <c r="G6" s="6" t="s">
        <v>1569</v>
      </c>
      <c r="H6" s="31" t="s">
        <v>1570</v>
      </c>
      <c r="I6" s="54"/>
      <c r="J6" s="37"/>
      <c r="K6" s="6" t="s">
        <v>1132</v>
      </c>
      <c r="L6" s="6" t="s">
        <v>1569</v>
      </c>
      <c r="M6" s="31" t="s">
        <v>1570</v>
      </c>
      <c r="N6" s="6" t="s">
        <v>1132</v>
      </c>
      <c r="O6" s="62" t="s">
        <v>1569</v>
      </c>
      <c r="P6" s="63" t="s">
        <v>1570</v>
      </c>
    </row>
    <row r="7" ht="20.65" customHeight="1" spans="1:16">
      <c r="A7" s="6" t="s">
        <v>1571</v>
      </c>
      <c r="B7" s="18"/>
      <c r="C7" s="6" t="s">
        <v>1572</v>
      </c>
      <c r="D7" s="6" t="s">
        <v>1573</v>
      </c>
      <c r="E7" s="31" t="s">
        <v>1574</v>
      </c>
      <c r="F7" s="6" t="s">
        <v>1575</v>
      </c>
      <c r="G7" s="6" t="s">
        <v>1576</v>
      </c>
      <c r="H7" s="31" t="s">
        <v>1577</v>
      </c>
      <c r="I7" s="6" t="s">
        <v>1571</v>
      </c>
      <c r="J7" s="18"/>
      <c r="K7" s="6" t="s">
        <v>1572</v>
      </c>
      <c r="L7" s="6" t="s">
        <v>1573</v>
      </c>
      <c r="M7" s="31" t="s">
        <v>1574</v>
      </c>
      <c r="N7" s="6" t="s">
        <v>1575</v>
      </c>
      <c r="O7" s="6" t="s">
        <v>1576</v>
      </c>
      <c r="P7" s="64" t="s">
        <v>1577</v>
      </c>
    </row>
    <row r="8" ht="20.65" customHeight="1" spans="1:16">
      <c r="A8" s="8" t="s">
        <v>1578</v>
      </c>
      <c r="B8" s="6" t="s">
        <v>1572</v>
      </c>
      <c r="C8" s="20"/>
      <c r="D8" s="21"/>
      <c r="E8" s="21">
        <v>101</v>
      </c>
      <c r="F8" s="21"/>
      <c r="G8" s="21"/>
      <c r="H8" s="21">
        <v>91</v>
      </c>
      <c r="I8" s="8" t="s">
        <v>1579</v>
      </c>
      <c r="J8" s="6" t="s">
        <v>1580</v>
      </c>
      <c r="K8" s="20"/>
      <c r="L8" s="21"/>
      <c r="M8" s="21">
        <v>45</v>
      </c>
      <c r="N8" s="21"/>
      <c r="O8" s="21"/>
      <c r="P8" s="21">
        <v>92</v>
      </c>
    </row>
    <row r="9" ht="20.65" customHeight="1" spans="1:16">
      <c r="A9" s="8" t="s">
        <v>1581</v>
      </c>
      <c r="B9" s="6" t="s">
        <v>1573</v>
      </c>
      <c r="C9" s="22"/>
      <c r="D9" s="23"/>
      <c r="E9" s="23"/>
      <c r="F9" s="23"/>
      <c r="G9" s="23"/>
      <c r="H9" s="23"/>
      <c r="I9" s="8" t="s">
        <v>1582</v>
      </c>
      <c r="J9" s="6" t="s">
        <v>1583</v>
      </c>
      <c r="K9" s="22"/>
      <c r="L9" s="23"/>
      <c r="M9" s="23">
        <v>43.4</v>
      </c>
      <c r="N9" s="23"/>
      <c r="O9" s="23"/>
      <c r="P9" s="23"/>
    </row>
    <row r="10" ht="20.65" customHeight="1" spans="1:16">
      <c r="A10" s="8" t="s">
        <v>1584</v>
      </c>
      <c r="B10" s="6" t="s">
        <v>1574</v>
      </c>
      <c r="C10" s="22"/>
      <c r="D10" s="23"/>
      <c r="E10" s="23"/>
      <c r="F10" s="23"/>
      <c r="G10" s="23"/>
      <c r="H10" s="23"/>
      <c r="I10" s="8" t="s">
        <v>1585</v>
      </c>
      <c r="J10" s="6" t="s">
        <v>1586</v>
      </c>
      <c r="K10" s="22"/>
      <c r="L10" s="23"/>
      <c r="M10" s="23"/>
      <c r="N10" s="23"/>
      <c r="O10" s="23"/>
      <c r="P10" s="23"/>
    </row>
    <row r="11" ht="20.65" customHeight="1" spans="1:16">
      <c r="A11" s="8" t="s">
        <v>1587</v>
      </c>
      <c r="B11" s="6" t="s">
        <v>1575</v>
      </c>
      <c r="C11" s="22"/>
      <c r="D11" s="23"/>
      <c r="E11" s="23"/>
      <c r="F11" s="23"/>
      <c r="G11" s="23"/>
      <c r="H11" s="23"/>
      <c r="I11" s="8" t="s">
        <v>1588</v>
      </c>
      <c r="J11" s="6" t="s">
        <v>1589</v>
      </c>
      <c r="K11" s="24"/>
      <c r="L11" s="25"/>
      <c r="M11" s="25"/>
      <c r="N11" s="25"/>
      <c r="O11" s="25"/>
      <c r="P11" s="25"/>
    </row>
    <row r="12" ht="20.65" customHeight="1" spans="1:16">
      <c r="A12" s="8" t="s">
        <v>1590</v>
      </c>
      <c r="B12" s="6" t="s">
        <v>1576</v>
      </c>
      <c r="C12" s="24"/>
      <c r="D12" s="25"/>
      <c r="E12" s="25"/>
      <c r="F12" s="25"/>
      <c r="G12" s="25"/>
      <c r="H12" s="25"/>
      <c r="I12" s="8"/>
      <c r="J12" s="6"/>
      <c r="K12" s="19"/>
      <c r="L12" s="19"/>
      <c r="M12" s="19"/>
      <c r="N12" s="19"/>
      <c r="O12" s="19"/>
      <c r="P12" s="19"/>
    </row>
    <row r="13" ht="20.65" customHeight="1" spans="1:16">
      <c r="A13" s="8"/>
      <c r="B13" s="6"/>
      <c r="C13" s="19"/>
      <c r="D13" s="19"/>
      <c r="E13" s="19"/>
      <c r="F13" s="19"/>
      <c r="G13" s="19"/>
      <c r="H13" s="19"/>
      <c r="I13" s="8"/>
      <c r="J13" s="6"/>
      <c r="K13" s="19"/>
      <c r="L13" s="19"/>
      <c r="M13" s="19"/>
      <c r="N13" s="19"/>
      <c r="O13" s="19"/>
      <c r="P13" s="19"/>
    </row>
    <row r="14" ht="20.65" customHeight="1" spans="1:16">
      <c r="A14" s="6" t="s">
        <v>1591</v>
      </c>
      <c r="B14" s="6" t="s">
        <v>1577</v>
      </c>
      <c r="C14" s="20"/>
      <c r="D14" s="21"/>
      <c r="E14" s="21">
        <v>101</v>
      </c>
      <c r="F14" s="21"/>
      <c r="G14" s="21"/>
      <c r="H14" s="21">
        <v>91</v>
      </c>
      <c r="I14" s="6" t="s">
        <v>1592</v>
      </c>
      <c r="J14" s="6" t="s">
        <v>1593</v>
      </c>
      <c r="K14" s="20"/>
      <c r="L14" s="21"/>
      <c r="M14" s="56">
        <v>88.4</v>
      </c>
      <c r="N14" s="21"/>
      <c r="O14" s="21"/>
      <c r="P14" s="56">
        <v>92</v>
      </c>
    </row>
    <row r="15" ht="20.65" customHeight="1" spans="1:16">
      <c r="A15" s="8" t="s">
        <v>1594</v>
      </c>
      <c r="B15" s="6" t="s">
        <v>1595</v>
      </c>
      <c r="C15" s="22"/>
      <c r="D15" s="23"/>
      <c r="E15" s="25">
        <v>6</v>
      </c>
      <c r="F15" s="23"/>
      <c r="G15" s="23"/>
      <c r="H15" s="25">
        <v>21</v>
      </c>
      <c r="I15" s="8" t="s">
        <v>1596</v>
      </c>
      <c r="J15" s="6" t="s">
        <v>1597</v>
      </c>
      <c r="K15" s="22"/>
      <c r="L15" s="42"/>
      <c r="M15" s="19"/>
      <c r="N15" s="22"/>
      <c r="O15" s="42"/>
      <c r="P15" s="19"/>
    </row>
    <row r="16" ht="20.65" customHeight="1" spans="1:16">
      <c r="A16" s="8" t="s">
        <v>1598</v>
      </c>
      <c r="B16" s="6" t="s">
        <v>1599</v>
      </c>
      <c r="C16" s="22"/>
      <c r="D16" s="42"/>
      <c r="E16" s="19"/>
      <c r="F16" s="22"/>
      <c r="G16" s="42"/>
      <c r="H16" s="19"/>
      <c r="I16" s="8" t="s">
        <v>1600</v>
      </c>
      <c r="J16" s="6" t="s">
        <v>1601</v>
      </c>
      <c r="K16" s="22"/>
      <c r="L16" s="23"/>
      <c r="M16" s="21"/>
      <c r="N16" s="23"/>
      <c r="O16" s="23"/>
      <c r="P16" s="21"/>
    </row>
    <row r="17" ht="20.65" customHeight="1" spans="1:16">
      <c r="A17" s="8" t="s">
        <v>1602</v>
      </c>
      <c r="B17" s="6" t="s">
        <v>1603</v>
      </c>
      <c r="C17" s="24"/>
      <c r="D17" s="25"/>
      <c r="E17" s="56"/>
      <c r="F17" s="25"/>
      <c r="G17" s="25"/>
      <c r="H17" s="56"/>
      <c r="I17" s="8" t="s">
        <v>1604</v>
      </c>
      <c r="J17" s="6" t="s">
        <v>1605</v>
      </c>
      <c r="K17" s="22"/>
      <c r="L17" s="23"/>
      <c r="M17" s="23">
        <v>18.6</v>
      </c>
      <c r="N17" s="25"/>
      <c r="O17" s="25"/>
      <c r="P17" s="25">
        <v>20</v>
      </c>
    </row>
    <row r="18" ht="20.65" customHeight="1" spans="1:16">
      <c r="A18" s="6"/>
      <c r="B18" s="6"/>
      <c r="C18" s="19"/>
      <c r="D18" s="19"/>
      <c r="E18" s="19"/>
      <c r="F18" s="19"/>
      <c r="G18" s="19"/>
      <c r="H18" s="19"/>
      <c r="I18" s="8" t="s">
        <v>1606</v>
      </c>
      <c r="J18" s="6" t="s">
        <v>1607</v>
      </c>
      <c r="K18" s="22"/>
      <c r="L18" s="23"/>
      <c r="M18" s="42"/>
      <c r="N18" s="19"/>
      <c r="O18" s="19"/>
      <c r="P18" s="19"/>
    </row>
    <row r="19" ht="20.65" customHeight="1" spans="1:16">
      <c r="A19" s="6" t="s">
        <v>1608</v>
      </c>
      <c r="B19" s="6" t="s">
        <v>1609</v>
      </c>
      <c r="C19" s="20"/>
      <c r="D19" s="21"/>
      <c r="E19" s="21">
        <v>107</v>
      </c>
      <c r="F19" s="21"/>
      <c r="G19" s="21"/>
      <c r="H19" s="21">
        <v>112</v>
      </c>
      <c r="I19" s="6" t="s">
        <v>1610</v>
      </c>
      <c r="J19" s="6" t="s">
        <v>1611</v>
      </c>
      <c r="K19" s="22"/>
      <c r="L19" s="23"/>
      <c r="M19" s="23">
        <v>107</v>
      </c>
      <c r="N19" s="21"/>
      <c r="O19" s="21"/>
      <c r="P19" s="21">
        <v>112</v>
      </c>
    </row>
    <row r="20" ht="44.65" customHeight="1" spans="1:16">
      <c r="A20" s="57" t="s">
        <v>1612</v>
      </c>
      <c r="B20" s="57"/>
      <c r="C20" s="58"/>
      <c r="D20" s="59"/>
      <c r="E20" s="59"/>
      <c r="F20" s="59"/>
      <c r="G20" s="59"/>
      <c r="H20" s="60"/>
      <c r="I20" s="57"/>
      <c r="J20" s="57"/>
      <c r="K20" s="58"/>
      <c r="L20" s="59"/>
      <c r="M20" s="59"/>
      <c r="N20" s="59"/>
      <c r="O20" s="59"/>
      <c r="P20" s="59"/>
    </row>
  </sheetData>
  <mergeCells count="13">
    <mergeCell ref="A2:P2"/>
    <mergeCell ref="A3:P3"/>
    <mergeCell ref="A4:H4"/>
    <mergeCell ref="I4:P4"/>
    <mergeCell ref="C5:E5"/>
    <mergeCell ref="F5:H5"/>
    <mergeCell ref="K5:M5"/>
    <mergeCell ref="N5:P5"/>
    <mergeCell ref="A20:P20"/>
    <mergeCell ref="A5:A6"/>
    <mergeCell ref="B5:B6"/>
    <mergeCell ref="I5:I6"/>
    <mergeCell ref="J5:J6"/>
  </mergeCells>
  <pageMargins left="0.75" right="0.75" top="1" bottom="1" header="0.5" footer="0.5"/>
  <pageSetup paperSize="1" orientation="portrait" horizontalDpi="300" verticalDpi="3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workbookViewId="0">
      <selection activeCell="D13" sqref="$A1:$XFD1048576"/>
    </sheetView>
  </sheetViews>
  <sheetFormatPr defaultColWidth="7.75" defaultRowHeight="13.5"/>
  <cols>
    <col min="1" max="1" width="9.875" style="2" customWidth="1"/>
    <col min="2" max="2" width="34.625" style="2" customWidth="1"/>
    <col min="3" max="9" width="12.125" style="2" customWidth="1"/>
    <col min="10" max="16384" width="7.75" style="2"/>
  </cols>
  <sheetData>
    <row r="1" ht="14.25" spans="1:1">
      <c r="A1" s="3" t="s">
        <v>1613</v>
      </c>
    </row>
    <row r="2" s="1" customFormat="1" ht="35.1" customHeight="1" spans="1:9">
      <c r="A2" s="30" t="s">
        <v>1614</v>
      </c>
      <c r="B2" s="30"/>
      <c r="C2" s="30"/>
      <c r="D2" s="30"/>
      <c r="E2" s="30"/>
      <c r="F2" s="30"/>
      <c r="G2" s="30"/>
      <c r="H2" s="30"/>
      <c r="I2" s="30"/>
    </row>
    <row r="3" ht="21" customHeight="1" spans="1:9">
      <c r="A3" s="5" t="s">
        <v>26</v>
      </c>
      <c r="B3" s="5"/>
      <c r="C3" s="5"/>
      <c r="D3" s="5"/>
      <c r="E3" s="5"/>
      <c r="F3" s="5"/>
      <c r="G3" s="5"/>
      <c r="H3" s="5"/>
      <c r="I3" s="5"/>
    </row>
    <row r="4" ht="33.4" customHeight="1" spans="1:9">
      <c r="A4" s="31" t="s">
        <v>1615</v>
      </c>
      <c r="B4" s="31" t="s">
        <v>1616</v>
      </c>
      <c r="C4" s="31" t="s">
        <v>1617</v>
      </c>
      <c r="D4" s="32"/>
      <c r="E4" s="50"/>
      <c r="F4" s="31" t="s">
        <v>1618</v>
      </c>
      <c r="G4" s="32"/>
      <c r="H4" s="50"/>
      <c r="I4" s="31" t="s">
        <v>1619</v>
      </c>
    </row>
    <row r="5" ht="33.4" customHeight="1" spans="1:9">
      <c r="A5" s="51"/>
      <c r="B5" s="37"/>
      <c r="C5" s="31" t="s">
        <v>1173</v>
      </c>
      <c r="D5" s="31" t="s">
        <v>1569</v>
      </c>
      <c r="E5" s="31" t="s">
        <v>1570</v>
      </c>
      <c r="F5" s="31" t="s">
        <v>1173</v>
      </c>
      <c r="G5" s="31" t="s">
        <v>1569</v>
      </c>
      <c r="H5" s="31" t="s">
        <v>1570</v>
      </c>
      <c r="I5" s="54"/>
    </row>
    <row r="6" ht="20.65" customHeight="1" spans="1:9">
      <c r="A6" s="18"/>
      <c r="B6" s="6" t="s">
        <v>1571</v>
      </c>
      <c r="C6" s="31" t="s">
        <v>1572</v>
      </c>
      <c r="D6" s="31" t="s">
        <v>1573</v>
      </c>
      <c r="E6" s="31" t="s">
        <v>1574</v>
      </c>
      <c r="F6" s="31" t="s">
        <v>1575</v>
      </c>
      <c r="G6" s="31" t="s">
        <v>1576</v>
      </c>
      <c r="H6" s="31" t="s">
        <v>1577</v>
      </c>
      <c r="I6" s="6" t="s">
        <v>1595</v>
      </c>
    </row>
    <row r="7" ht="22.15" customHeight="1" spans="1:9">
      <c r="A7" s="8" t="s">
        <v>1620</v>
      </c>
      <c r="B7" s="8" t="s">
        <v>1578</v>
      </c>
      <c r="C7" s="20"/>
      <c r="D7" s="21"/>
      <c r="E7" s="21">
        <v>101</v>
      </c>
      <c r="F7" s="21"/>
      <c r="G7" s="21"/>
      <c r="H7" s="21">
        <v>91</v>
      </c>
      <c r="I7" s="47">
        <f>H7/E7*100</f>
        <v>90.0990099009901</v>
      </c>
    </row>
    <row r="8" ht="22.15" customHeight="1" spans="1:9">
      <c r="A8" s="38" t="s">
        <v>1621</v>
      </c>
      <c r="B8" s="38" t="s">
        <v>1621</v>
      </c>
      <c r="C8" s="23"/>
      <c r="D8" s="23"/>
      <c r="E8" s="23"/>
      <c r="F8" s="23"/>
      <c r="G8" s="23"/>
      <c r="H8" s="23"/>
      <c r="I8" s="48"/>
    </row>
    <row r="9" ht="22.15" customHeight="1" spans="1:9">
      <c r="A9" s="8" t="s">
        <v>1622</v>
      </c>
      <c r="B9" s="8" t="s">
        <v>1581</v>
      </c>
      <c r="C9" s="22"/>
      <c r="D9" s="23"/>
      <c r="E9" s="23"/>
      <c r="F9" s="23"/>
      <c r="G9" s="23"/>
      <c r="H9" s="23"/>
      <c r="I9" s="48"/>
    </row>
    <row r="10" ht="22.15" customHeight="1" spans="1:9">
      <c r="A10" s="38" t="s">
        <v>1621</v>
      </c>
      <c r="B10" s="38" t="s">
        <v>1621</v>
      </c>
      <c r="C10" s="23"/>
      <c r="D10" s="23"/>
      <c r="E10" s="23"/>
      <c r="F10" s="23"/>
      <c r="G10" s="23"/>
      <c r="H10" s="23"/>
      <c r="I10" s="48"/>
    </row>
    <row r="11" ht="22.15" customHeight="1" spans="1:9">
      <c r="A11" s="8" t="s">
        <v>1623</v>
      </c>
      <c r="B11" s="8" t="s">
        <v>1584</v>
      </c>
      <c r="C11" s="22"/>
      <c r="D11" s="23"/>
      <c r="E11" s="23"/>
      <c r="F11" s="23"/>
      <c r="G11" s="23"/>
      <c r="H11" s="23"/>
      <c r="I11" s="48"/>
    </row>
    <row r="12" ht="22.15" customHeight="1" spans="1:9">
      <c r="A12" s="38" t="s">
        <v>1621</v>
      </c>
      <c r="B12" s="38" t="s">
        <v>1621</v>
      </c>
      <c r="C12" s="23"/>
      <c r="D12" s="23"/>
      <c r="E12" s="23"/>
      <c r="F12" s="23"/>
      <c r="G12" s="23"/>
      <c r="H12" s="23"/>
      <c r="I12" s="48"/>
    </row>
    <row r="13" ht="22.15" customHeight="1" spans="1:9">
      <c r="A13" s="8" t="s">
        <v>1624</v>
      </c>
      <c r="B13" s="8" t="s">
        <v>1587</v>
      </c>
      <c r="C13" s="22"/>
      <c r="D13" s="23"/>
      <c r="E13" s="23"/>
      <c r="F13" s="23"/>
      <c r="G13" s="23"/>
      <c r="H13" s="23"/>
      <c r="I13" s="48"/>
    </row>
    <row r="14" ht="22.15" customHeight="1" spans="1:9">
      <c r="A14" s="38" t="s">
        <v>1621</v>
      </c>
      <c r="B14" s="38" t="s">
        <v>1621</v>
      </c>
      <c r="C14" s="23"/>
      <c r="D14" s="23"/>
      <c r="E14" s="23"/>
      <c r="F14" s="23"/>
      <c r="G14" s="23"/>
      <c r="H14" s="23"/>
      <c r="I14" s="48"/>
    </row>
    <row r="15" ht="22.15" customHeight="1" spans="1:9">
      <c r="A15" s="8" t="s">
        <v>1625</v>
      </c>
      <c r="B15" s="8" t="s">
        <v>1590</v>
      </c>
      <c r="C15" s="22"/>
      <c r="D15" s="23"/>
      <c r="E15" s="23"/>
      <c r="F15" s="23"/>
      <c r="G15" s="23"/>
      <c r="H15" s="23"/>
      <c r="I15" s="48"/>
    </row>
    <row r="16" ht="22.15" customHeight="1" spans="1:9">
      <c r="A16" s="40" t="s">
        <v>57</v>
      </c>
      <c r="B16" s="52"/>
      <c r="C16" s="23"/>
      <c r="D16" s="23"/>
      <c r="E16" s="23">
        <v>101</v>
      </c>
      <c r="F16" s="23"/>
      <c r="G16" s="23"/>
      <c r="H16" s="23">
        <v>91</v>
      </c>
      <c r="I16" s="47">
        <f>H16/E16*100</f>
        <v>90.0990099009901</v>
      </c>
    </row>
    <row r="17" ht="22.15" customHeight="1" spans="1:9">
      <c r="A17" s="40" t="s">
        <v>1594</v>
      </c>
      <c r="B17" s="41" t="s">
        <v>1594</v>
      </c>
      <c r="C17" s="23"/>
      <c r="D17" s="23"/>
      <c r="E17" s="25">
        <v>6</v>
      </c>
      <c r="F17" s="23"/>
      <c r="G17" s="23"/>
      <c r="H17" s="25">
        <v>21</v>
      </c>
      <c r="I17" s="47">
        <f>H17/E17*100</f>
        <v>350</v>
      </c>
    </row>
    <row r="18" ht="22.15" customHeight="1" spans="1:9">
      <c r="A18" s="40" t="s">
        <v>1598</v>
      </c>
      <c r="B18" s="41"/>
      <c r="C18" s="23"/>
      <c r="D18" s="42"/>
      <c r="E18" s="19"/>
      <c r="F18" s="22"/>
      <c r="G18" s="42"/>
      <c r="H18" s="19"/>
      <c r="I18" s="49"/>
    </row>
    <row r="19" ht="22.15" customHeight="1" spans="1:9">
      <c r="A19" s="40" t="s">
        <v>1626</v>
      </c>
      <c r="B19" s="41"/>
      <c r="C19" s="29"/>
      <c r="D19" s="29"/>
      <c r="E19" s="53"/>
      <c r="F19" s="29"/>
      <c r="G19" s="29"/>
      <c r="H19" s="53"/>
      <c r="I19" s="29"/>
    </row>
  </sheetData>
  <mergeCells count="11">
    <mergeCell ref="A2:I2"/>
    <mergeCell ref="A3:I3"/>
    <mergeCell ref="C4:E4"/>
    <mergeCell ref="F4:H4"/>
    <mergeCell ref="A16:B16"/>
    <mergeCell ref="A17:B17"/>
    <mergeCell ref="A18:B18"/>
    <mergeCell ref="A19:I19"/>
    <mergeCell ref="A4:A5"/>
    <mergeCell ref="B4:B5"/>
    <mergeCell ref="I4:I5"/>
  </mergeCells>
  <pageMargins left="0.75" right="0.75" top="1" bottom="1" header="0.5" footer="0.5"/>
  <pageSetup paperSize="1" orientation="portrait" horizontalDpi="300" verticalDpi="3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4"/>
  <sheetViews>
    <sheetView workbookViewId="0">
      <selection activeCell="E20" sqref="$A1:$XFD1048576"/>
    </sheetView>
  </sheetViews>
  <sheetFormatPr defaultColWidth="7.75" defaultRowHeight="13.5"/>
  <cols>
    <col min="1" max="1" width="9.5" style="2" customWidth="1"/>
    <col min="2" max="2" width="40.125" style="2" customWidth="1"/>
    <col min="3" max="4" width="11.125" style="2" customWidth="1"/>
    <col min="5" max="5" width="12.5" style="2" customWidth="1"/>
    <col min="6" max="6" width="11.125" style="2" customWidth="1"/>
    <col min="7" max="7" width="12.5" style="2" customWidth="1"/>
    <col min="8" max="8" width="11.125" style="2" customWidth="1"/>
    <col min="9" max="9" width="12.5" style="2" customWidth="1"/>
    <col min="10" max="10" width="11.125" style="2" customWidth="1"/>
    <col min="11" max="11" width="12.5" style="2" customWidth="1"/>
    <col min="12" max="13" width="11.125" style="2" customWidth="1"/>
    <col min="14" max="14" width="12.5" style="2" customWidth="1"/>
    <col min="15" max="15" width="11.125" style="2" customWidth="1"/>
    <col min="16" max="16" width="12.5" style="2" customWidth="1"/>
    <col min="17" max="17" width="11.125" style="2" customWidth="1"/>
    <col min="18" max="18" width="12.5" style="2" customWidth="1"/>
    <col min="19" max="19" width="11.125" style="2" customWidth="1"/>
    <col min="20" max="20" width="12.5" style="2" customWidth="1"/>
    <col min="21" max="21" width="11.125" style="2" customWidth="1"/>
    <col min="22" max="16384" width="7.75" style="2"/>
  </cols>
  <sheetData>
    <row r="1" ht="14.25" spans="1:1">
      <c r="A1" s="3" t="s">
        <v>1627</v>
      </c>
    </row>
    <row r="2" s="1" customFormat="1" ht="45" customHeight="1" spans="1:21">
      <c r="A2" s="30" t="s">
        <v>1628</v>
      </c>
      <c r="B2" s="30"/>
      <c r="C2" s="30"/>
      <c r="D2" s="30"/>
      <c r="E2" s="30"/>
      <c r="F2" s="30"/>
      <c r="G2" s="30"/>
      <c r="H2" s="30"/>
      <c r="I2" s="30"/>
      <c r="J2" s="30"/>
      <c r="K2" s="30"/>
      <c r="L2" s="30"/>
      <c r="M2" s="30"/>
      <c r="N2" s="30"/>
      <c r="O2" s="30"/>
      <c r="P2" s="30"/>
      <c r="Q2" s="30"/>
      <c r="R2" s="30"/>
      <c r="S2" s="30"/>
      <c r="T2" s="30"/>
      <c r="U2" s="30"/>
    </row>
    <row r="3" ht="21" customHeight="1" spans="1:21">
      <c r="A3" s="5" t="s">
        <v>26</v>
      </c>
      <c r="B3" s="5"/>
      <c r="C3" s="5"/>
      <c r="D3" s="5"/>
      <c r="E3" s="5"/>
      <c r="F3" s="5"/>
      <c r="G3" s="5"/>
      <c r="H3" s="5"/>
      <c r="I3" s="5"/>
      <c r="J3" s="5"/>
      <c r="K3" s="5"/>
      <c r="L3" s="5"/>
      <c r="M3" s="5"/>
      <c r="N3" s="5"/>
      <c r="O3" s="5"/>
      <c r="P3" s="5"/>
      <c r="Q3" s="5"/>
      <c r="R3" s="5"/>
      <c r="S3" s="5"/>
      <c r="T3" s="5"/>
      <c r="U3" s="5"/>
    </row>
    <row r="4" ht="22.15" customHeight="1" spans="1:21">
      <c r="A4" s="31" t="s">
        <v>1615</v>
      </c>
      <c r="B4" s="31" t="s">
        <v>1629</v>
      </c>
      <c r="C4" s="31" t="s">
        <v>1617</v>
      </c>
      <c r="D4" s="32"/>
      <c r="E4" s="33"/>
      <c r="F4" s="34"/>
      <c r="G4" s="33"/>
      <c r="H4" s="34"/>
      <c r="I4" s="33"/>
      <c r="J4" s="34"/>
      <c r="K4" s="44"/>
      <c r="L4" s="31" t="s">
        <v>1618</v>
      </c>
      <c r="M4" s="32"/>
      <c r="N4" s="33"/>
      <c r="O4" s="34"/>
      <c r="P4" s="33"/>
      <c r="Q4" s="34"/>
      <c r="R4" s="33"/>
      <c r="S4" s="34"/>
      <c r="T4" s="44"/>
      <c r="U4" s="31" t="s">
        <v>1619</v>
      </c>
    </row>
    <row r="5" ht="22.15" customHeight="1" spans="1:21">
      <c r="A5" s="35"/>
      <c r="B5" s="36"/>
      <c r="C5" s="31" t="s">
        <v>1132</v>
      </c>
      <c r="D5" s="31" t="s">
        <v>1173</v>
      </c>
      <c r="E5" s="9"/>
      <c r="F5" s="31" t="s">
        <v>1630</v>
      </c>
      <c r="G5" s="9"/>
      <c r="H5" s="31" t="s">
        <v>1631</v>
      </c>
      <c r="I5" s="9"/>
      <c r="J5" s="31" t="s">
        <v>1164</v>
      </c>
      <c r="K5" s="9"/>
      <c r="L5" s="31" t="s">
        <v>1132</v>
      </c>
      <c r="M5" s="31" t="s">
        <v>1173</v>
      </c>
      <c r="N5" s="9"/>
      <c r="O5" s="31" t="s">
        <v>1630</v>
      </c>
      <c r="P5" s="9"/>
      <c r="Q5" s="31" t="s">
        <v>1631</v>
      </c>
      <c r="R5" s="9"/>
      <c r="S5" s="31" t="s">
        <v>1164</v>
      </c>
      <c r="T5" s="32"/>
      <c r="U5" s="35"/>
    </row>
    <row r="6" ht="44.65" customHeight="1" spans="1:21">
      <c r="A6" s="34"/>
      <c r="B6" s="34"/>
      <c r="C6" s="37"/>
      <c r="D6" s="31" t="s">
        <v>1569</v>
      </c>
      <c r="E6" s="31" t="s">
        <v>1570</v>
      </c>
      <c r="F6" s="31" t="s">
        <v>1569</v>
      </c>
      <c r="G6" s="31" t="s">
        <v>1570</v>
      </c>
      <c r="H6" s="31" t="s">
        <v>1569</v>
      </c>
      <c r="I6" s="31" t="s">
        <v>1570</v>
      </c>
      <c r="J6" s="31" t="s">
        <v>1569</v>
      </c>
      <c r="K6" s="31" t="s">
        <v>1570</v>
      </c>
      <c r="L6" s="45"/>
      <c r="M6" s="31" t="s">
        <v>1569</v>
      </c>
      <c r="N6" s="31" t="s">
        <v>1570</v>
      </c>
      <c r="O6" s="31" t="s">
        <v>1569</v>
      </c>
      <c r="P6" s="31" t="s">
        <v>1570</v>
      </c>
      <c r="Q6" s="31" t="s">
        <v>1569</v>
      </c>
      <c r="R6" s="31" t="s">
        <v>1570</v>
      </c>
      <c r="S6" s="31" t="s">
        <v>1569</v>
      </c>
      <c r="T6" s="31" t="s">
        <v>1570</v>
      </c>
      <c r="U6" s="32"/>
    </row>
    <row r="7" ht="20.65" customHeight="1" spans="1:21">
      <c r="A7" s="6"/>
      <c r="B7" s="6" t="s">
        <v>1571</v>
      </c>
      <c r="C7" s="6" t="s">
        <v>1572</v>
      </c>
      <c r="D7" s="31" t="s">
        <v>1573</v>
      </c>
      <c r="E7" s="31" t="s">
        <v>1574</v>
      </c>
      <c r="F7" s="31" t="s">
        <v>1575</v>
      </c>
      <c r="G7" s="31" t="s">
        <v>1576</v>
      </c>
      <c r="H7" s="31" t="s">
        <v>1577</v>
      </c>
      <c r="I7" s="31" t="s">
        <v>1595</v>
      </c>
      <c r="J7" s="31" t="s">
        <v>1599</v>
      </c>
      <c r="K7" s="31" t="s">
        <v>1603</v>
      </c>
      <c r="L7" s="46" t="s">
        <v>1609</v>
      </c>
      <c r="M7" s="31" t="s">
        <v>1580</v>
      </c>
      <c r="N7" s="31" t="s">
        <v>1583</v>
      </c>
      <c r="O7" s="31" t="s">
        <v>1586</v>
      </c>
      <c r="P7" s="31" t="s">
        <v>1589</v>
      </c>
      <c r="Q7" s="31" t="s">
        <v>1593</v>
      </c>
      <c r="R7" s="31" t="s">
        <v>1597</v>
      </c>
      <c r="S7" s="31" t="s">
        <v>1601</v>
      </c>
      <c r="T7" s="31" t="s">
        <v>1605</v>
      </c>
      <c r="U7" s="6" t="s">
        <v>1607</v>
      </c>
    </row>
    <row r="8" ht="22.15" customHeight="1" spans="1:21">
      <c r="A8" s="8"/>
      <c r="B8" s="8" t="s">
        <v>1632</v>
      </c>
      <c r="C8" s="20"/>
      <c r="D8" s="21"/>
      <c r="E8" s="21">
        <v>88.4</v>
      </c>
      <c r="F8" s="21"/>
      <c r="G8" s="21">
        <v>43.4</v>
      </c>
      <c r="H8" s="21"/>
      <c r="I8" s="21">
        <v>45</v>
      </c>
      <c r="J8" s="21"/>
      <c r="K8" s="21"/>
      <c r="L8" s="23"/>
      <c r="M8" s="21"/>
      <c r="N8" s="21">
        <v>92</v>
      </c>
      <c r="O8" s="21"/>
      <c r="P8" s="21"/>
      <c r="Q8" s="21"/>
      <c r="R8" s="21">
        <v>92</v>
      </c>
      <c r="S8" s="21"/>
      <c r="T8" s="21"/>
      <c r="U8" s="47">
        <f>N8/E8*100</f>
        <v>104.072398190045</v>
      </c>
    </row>
    <row r="9" ht="22.15" customHeight="1" spans="1:21">
      <c r="A9" s="38" t="s">
        <v>1621</v>
      </c>
      <c r="B9" s="39" t="s">
        <v>1621</v>
      </c>
      <c r="C9" s="23"/>
      <c r="D9" s="23"/>
      <c r="E9" s="23"/>
      <c r="F9" s="23"/>
      <c r="G9" s="23"/>
      <c r="H9" s="23"/>
      <c r="I9" s="23"/>
      <c r="J9" s="23"/>
      <c r="K9" s="23"/>
      <c r="L9" s="23"/>
      <c r="M9" s="23"/>
      <c r="N9" s="23"/>
      <c r="O9" s="23"/>
      <c r="P9" s="23"/>
      <c r="Q9" s="23"/>
      <c r="R9" s="23"/>
      <c r="S9" s="23"/>
      <c r="T9" s="23"/>
      <c r="U9" s="48"/>
    </row>
    <row r="10" ht="22.15" customHeight="1" spans="1:21">
      <c r="A10" s="40" t="s">
        <v>1034</v>
      </c>
      <c r="B10" s="41"/>
      <c r="C10" s="23"/>
      <c r="D10" s="23"/>
      <c r="E10" s="21">
        <v>88.4</v>
      </c>
      <c r="F10" s="23"/>
      <c r="G10" s="21">
        <v>43.4</v>
      </c>
      <c r="H10" s="21"/>
      <c r="I10" s="21">
        <v>45</v>
      </c>
      <c r="J10" s="23"/>
      <c r="K10" s="25"/>
      <c r="L10" s="23"/>
      <c r="M10" s="23"/>
      <c r="N10" s="25"/>
      <c r="O10" s="23"/>
      <c r="P10" s="25"/>
      <c r="Q10" s="23"/>
      <c r="R10" s="25"/>
      <c r="S10" s="23"/>
      <c r="T10" s="25"/>
      <c r="U10" s="47">
        <f>N10/E10*100</f>
        <v>0</v>
      </c>
    </row>
    <row r="11" ht="22.15" customHeight="1" spans="1:21">
      <c r="A11" s="40" t="s">
        <v>1596</v>
      </c>
      <c r="B11" s="41" t="s">
        <v>1596</v>
      </c>
      <c r="C11" s="23"/>
      <c r="D11" s="42"/>
      <c r="E11" s="19"/>
      <c r="F11" s="43"/>
      <c r="G11" s="19"/>
      <c r="H11" s="43"/>
      <c r="I11" s="19"/>
      <c r="J11" s="43"/>
      <c r="K11" s="19"/>
      <c r="L11" s="22"/>
      <c r="M11" s="42"/>
      <c r="N11" s="19"/>
      <c r="O11" s="43"/>
      <c r="P11" s="19"/>
      <c r="Q11" s="43"/>
      <c r="R11" s="19"/>
      <c r="S11" s="43"/>
      <c r="T11" s="19"/>
      <c r="U11" s="49"/>
    </row>
    <row r="12" ht="22.15" customHeight="1" spans="1:21">
      <c r="A12" s="40" t="s">
        <v>1600</v>
      </c>
      <c r="B12" s="41"/>
      <c r="C12" s="23"/>
      <c r="D12" s="23"/>
      <c r="E12" s="21"/>
      <c r="F12" s="23"/>
      <c r="G12" s="21"/>
      <c r="H12" s="23"/>
      <c r="I12" s="21"/>
      <c r="J12" s="23"/>
      <c r="K12" s="21"/>
      <c r="L12" s="23"/>
      <c r="M12" s="23"/>
      <c r="N12" s="21"/>
      <c r="O12" s="23"/>
      <c r="P12" s="21"/>
      <c r="Q12" s="23"/>
      <c r="R12" s="21"/>
      <c r="S12" s="23"/>
      <c r="T12" s="21"/>
      <c r="U12" s="48"/>
    </row>
    <row r="13" ht="22.15" customHeight="1" spans="1:21">
      <c r="A13" s="40" t="s">
        <v>1604</v>
      </c>
      <c r="B13" s="41" t="s">
        <v>1604</v>
      </c>
      <c r="C13" s="23"/>
      <c r="D13" s="23"/>
      <c r="E13" s="23">
        <v>18.6</v>
      </c>
      <c r="F13" s="23"/>
      <c r="G13" s="23"/>
      <c r="H13" s="23"/>
      <c r="I13" s="23"/>
      <c r="J13" s="23"/>
      <c r="K13" s="23">
        <v>18.6</v>
      </c>
      <c r="L13" s="23"/>
      <c r="M13" s="23"/>
      <c r="N13" s="23">
        <v>21</v>
      </c>
      <c r="O13" s="23"/>
      <c r="P13" s="23"/>
      <c r="Q13" s="23"/>
      <c r="R13" s="23"/>
      <c r="S13" s="23"/>
      <c r="T13" s="23">
        <v>21</v>
      </c>
      <c r="U13" s="47">
        <f>N13/E13*100</f>
        <v>112.903225806452</v>
      </c>
    </row>
    <row r="14" ht="44.65" customHeight="1" spans="1:21">
      <c r="A14" s="40" t="s">
        <v>1633</v>
      </c>
      <c r="B14" s="41"/>
      <c r="C14" s="29"/>
      <c r="D14" s="29"/>
      <c r="E14" s="29"/>
      <c r="F14" s="29"/>
      <c r="G14" s="29"/>
      <c r="H14" s="29"/>
      <c r="I14" s="29"/>
      <c r="J14" s="29"/>
      <c r="K14" s="29"/>
      <c r="L14" s="29"/>
      <c r="M14" s="29"/>
      <c r="N14" s="29"/>
      <c r="O14" s="29"/>
      <c r="P14" s="29"/>
      <c r="Q14" s="29"/>
      <c r="R14" s="29"/>
      <c r="S14" s="29"/>
      <c r="T14" s="29"/>
      <c r="U14" s="29"/>
    </row>
  </sheetData>
  <mergeCells count="22">
    <mergeCell ref="A2:U2"/>
    <mergeCell ref="A3:U3"/>
    <mergeCell ref="C4:K4"/>
    <mergeCell ref="L4:T4"/>
    <mergeCell ref="D5:E5"/>
    <mergeCell ref="F5:G5"/>
    <mergeCell ref="H5:I5"/>
    <mergeCell ref="J5:K5"/>
    <mergeCell ref="M5:N5"/>
    <mergeCell ref="O5:P5"/>
    <mergeCell ref="Q5:R5"/>
    <mergeCell ref="S5:T5"/>
    <mergeCell ref="A10:B10"/>
    <mergeCell ref="A11:B11"/>
    <mergeCell ref="A12:B12"/>
    <mergeCell ref="A13:B13"/>
    <mergeCell ref="A14:U14"/>
    <mergeCell ref="A4:A6"/>
    <mergeCell ref="B4:B6"/>
    <mergeCell ref="C5:C6"/>
    <mergeCell ref="L5:L6"/>
    <mergeCell ref="U4:U6"/>
  </mergeCells>
  <pageMargins left="0.75" right="0.75" top="1" bottom="1" header="0.5" footer="0.5"/>
  <pageSetup paperSize="1" orientation="portrait" horizontalDpi="300" verticalDpi="3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4"/>
  <sheetViews>
    <sheetView workbookViewId="0">
      <selection activeCell="I11" sqref="$A1:$XFD1048576"/>
    </sheetView>
  </sheetViews>
  <sheetFormatPr defaultColWidth="7.75" defaultRowHeight="13.5" outlineLevelCol="4"/>
  <cols>
    <col min="1" max="1" width="6.375" style="2" customWidth="1"/>
    <col min="2" max="2" width="45" style="2" customWidth="1"/>
    <col min="3" max="3" width="4.375" style="2" customWidth="1"/>
    <col min="4" max="5" width="14.875" style="2" customWidth="1"/>
    <col min="6" max="16384" width="7.75" style="2"/>
  </cols>
  <sheetData>
    <row r="1" ht="14.25" spans="1:1">
      <c r="A1" s="3" t="s">
        <v>1634</v>
      </c>
    </row>
    <row r="2" s="1" customFormat="1" ht="72.95" customHeight="1" spans="1:5">
      <c r="A2" s="4" t="s">
        <v>1635</v>
      </c>
      <c r="B2" s="4"/>
      <c r="C2" s="4"/>
      <c r="D2" s="4"/>
      <c r="E2" s="4"/>
    </row>
    <row r="3" ht="21" customHeight="1" spans="1:5">
      <c r="A3" s="5" t="s">
        <v>26</v>
      </c>
      <c r="B3" s="5"/>
      <c r="C3" s="5"/>
      <c r="D3" s="5"/>
      <c r="E3" s="5"/>
    </row>
    <row r="4" ht="22.15" customHeight="1" spans="1:5">
      <c r="A4" s="6" t="s">
        <v>1636</v>
      </c>
      <c r="B4" s="7"/>
      <c r="C4" s="6" t="s">
        <v>1567</v>
      </c>
      <c r="D4" s="6" t="s">
        <v>1569</v>
      </c>
      <c r="E4" s="6" t="s">
        <v>1570</v>
      </c>
    </row>
    <row r="5" ht="22.15" customHeight="1" spans="1:5">
      <c r="A5" s="8" t="s">
        <v>1637</v>
      </c>
      <c r="B5" s="9"/>
      <c r="C5" s="6" t="s">
        <v>1572</v>
      </c>
      <c r="D5" s="8"/>
      <c r="E5" s="8"/>
    </row>
    <row r="6" ht="22.15" customHeight="1" spans="1:5">
      <c r="A6" s="8"/>
      <c r="B6" s="8" t="s">
        <v>1638</v>
      </c>
      <c r="C6" s="6" t="s">
        <v>1573</v>
      </c>
      <c r="D6" s="10"/>
      <c r="E6" s="11"/>
    </row>
    <row r="7" ht="22.15" customHeight="1" spans="1:5">
      <c r="A7" s="8"/>
      <c r="B7" s="8" t="s">
        <v>1639</v>
      </c>
      <c r="C7" s="6" t="s">
        <v>1574</v>
      </c>
      <c r="D7" s="12"/>
      <c r="E7" s="13"/>
    </row>
    <row r="8" ht="22.15" customHeight="1" spans="1:5">
      <c r="A8" s="8"/>
      <c r="B8" s="8" t="s">
        <v>1640</v>
      </c>
      <c r="C8" s="6" t="s">
        <v>1575</v>
      </c>
      <c r="D8" s="12"/>
      <c r="E8" s="13"/>
    </row>
    <row r="9" ht="22.15" customHeight="1" spans="1:5">
      <c r="A9" s="8"/>
      <c r="B9" s="8" t="s">
        <v>1641</v>
      </c>
      <c r="C9" s="6" t="s">
        <v>1576</v>
      </c>
      <c r="D9" s="14" t="s">
        <v>1621</v>
      </c>
      <c r="E9" s="15" t="s">
        <v>1621</v>
      </c>
    </row>
    <row r="10" ht="22.15" customHeight="1" spans="1:5">
      <c r="A10" s="8"/>
      <c r="B10" s="8" t="s">
        <v>1642</v>
      </c>
      <c r="C10" s="6" t="s">
        <v>1577</v>
      </c>
      <c r="D10" s="14" t="s">
        <v>1621</v>
      </c>
      <c r="E10" s="15" t="s">
        <v>1621</v>
      </c>
    </row>
    <row r="11" ht="22.15" customHeight="1" spans="1:5">
      <c r="A11" s="8"/>
      <c r="B11" s="8" t="s">
        <v>1643</v>
      </c>
      <c r="C11" s="6" t="s">
        <v>1595</v>
      </c>
      <c r="D11" s="14" t="s">
        <v>1621</v>
      </c>
      <c r="E11" s="15" t="s">
        <v>1621</v>
      </c>
    </row>
    <row r="12" ht="22.15" customHeight="1" spans="1:5">
      <c r="A12" s="8"/>
      <c r="B12" s="8" t="s">
        <v>1644</v>
      </c>
      <c r="C12" s="6" t="s">
        <v>1599</v>
      </c>
      <c r="D12" s="16" t="s">
        <v>1621</v>
      </c>
      <c r="E12" s="17" t="s">
        <v>1621</v>
      </c>
    </row>
    <row r="13" ht="22.15" customHeight="1" spans="1:5">
      <c r="A13" s="8" t="s">
        <v>1645</v>
      </c>
      <c r="B13" s="18"/>
      <c r="C13" s="6" t="s">
        <v>1603</v>
      </c>
      <c r="D13" s="8"/>
      <c r="E13" s="8"/>
    </row>
    <row r="14" ht="22.15" customHeight="1" spans="1:5">
      <c r="A14" s="8"/>
      <c r="B14" s="8" t="s">
        <v>1646</v>
      </c>
      <c r="C14" s="6" t="s">
        <v>1609</v>
      </c>
      <c r="D14" s="19"/>
      <c r="E14" s="19"/>
    </row>
    <row r="15" ht="22.15" customHeight="1" spans="1:5">
      <c r="A15" s="8"/>
      <c r="B15" s="8" t="s">
        <v>1647</v>
      </c>
      <c r="C15" s="6" t="s">
        <v>1580</v>
      </c>
      <c r="D15" s="20"/>
      <c r="E15" s="21"/>
    </row>
    <row r="16" ht="22.15" customHeight="1" spans="1:5">
      <c r="A16" s="8"/>
      <c r="B16" s="8" t="s">
        <v>1648</v>
      </c>
      <c r="C16" s="6" t="s">
        <v>1583</v>
      </c>
      <c r="D16" s="22"/>
      <c r="E16" s="23"/>
    </row>
    <row r="17" ht="22.15" customHeight="1" spans="1:5">
      <c r="A17" s="8"/>
      <c r="B17" s="8" t="s">
        <v>1649</v>
      </c>
      <c r="C17" s="6" t="s">
        <v>1586</v>
      </c>
      <c r="D17" s="22"/>
      <c r="E17" s="23"/>
    </row>
    <row r="18" ht="22.15" customHeight="1" spans="1:5">
      <c r="A18" s="8"/>
      <c r="B18" s="8" t="s">
        <v>1650</v>
      </c>
      <c r="C18" s="6" t="s">
        <v>1589</v>
      </c>
      <c r="D18" s="22"/>
      <c r="E18" s="23"/>
    </row>
    <row r="19" ht="22.15" customHeight="1" spans="1:5">
      <c r="A19" s="8"/>
      <c r="B19" s="8" t="s">
        <v>1651</v>
      </c>
      <c r="C19" s="6" t="s">
        <v>1593</v>
      </c>
      <c r="D19" s="22"/>
      <c r="E19" s="23"/>
    </row>
    <row r="20" ht="22.15" customHeight="1" spans="1:5">
      <c r="A20" s="8"/>
      <c r="B20" s="8" t="s">
        <v>1652</v>
      </c>
      <c r="C20" s="6" t="s">
        <v>1597</v>
      </c>
      <c r="D20" s="24"/>
      <c r="E20" s="25"/>
    </row>
    <row r="21" ht="22.15" customHeight="1" spans="1:5">
      <c r="A21" s="8"/>
      <c r="B21" s="8" t="s">
        <v>1653</v>
      </c>
      <c r="C21" s="6" t="s">
        <v>1601</v>
      </c>
      <c r="D21" s="19"/>
      <c r="E21" s="19"/>
    </row>
    <row r="22" ht="22.15" customHeight="1" spans="1:5">
      <c r="A22" s="8"/>
      <c r="B22" s="8" t="s">
        <v>1647</v>
      </c>
      <c r="C22" s="6" t="s">
        <v>1605</v>
      </c>
      <c r="D22" s="20"/>
      <c r="E22" s="21"/>
    </row>
    <row r="23" ht="22.15" customHeight="1" spans="1:5">
      <c r="A23" s="8"/>
      <c r="B23" s="8" t="s">
        <v>1648</v>
      </c>
      <c r="C23" s="6" t="s">
        <v>1607</v>
      </c>
      <c r="D23" s="22"/>
      <c r="E23" s="23"/>
    </row>
    <row r="24" ht="22.15" customHeight="1" spans="1:5">
      <c r="A24" s="8"/>
      <c r="B24" s="8" t="s">
        <v>1649</v>
      </c>
      <c r="C24" s="6" t="s">
        <v>1611</v>
      </c>
      <c r="D24" s="22"/>
      <c r="E24" s="23"/>
    </row>
    <row r="25" ht="22.15" customHeight="1" spans="1:5">
      <c r="A25" s="8"/>
      <c r="B25" s="8" t="s">
        <v>1650</v>
      </c>
      <c r="C25" s="6" t="s">
        <v>1654</v>
      </c>
      <c r="D25" s="22"/>
      <c r="E25" s="23"/>
    </row>
    <row r="26" ht="22.15" customHeight="1" spans="1:5">
      <c r="A26" s="8"/>
      <c r="B26" s="8" t="s">
        <v>1651</v>
      </c>
      <c r="C26" s="6" t="s">
        <v>1655</v>
      </c>
      <c r="D26" s="22"/>
      <c r="E26" s="23"/>
    </row>
    <row r="27" ht="22.15" customHeight="1" spans="1:5">
      <c r="A27" s="8"/>
      <c r="B27" s="8" t="s">
        <v>1652</v>
      </c>
      <c r="C27" s="6" t="s">
        <v>1656</v>
      </c>
      <c r="D27" s="24"/>
      <c r="E27" s="25"/>
    </row>
    <row r="28" ht="22.15" customHeight="1" spans="1:5">
      <c r="A28" s="8" t="s">
        <v>1657</v>
      </c>
      <c r="B28" s="18"/>
      <c r="C28" s="6" t="s">
        <v>1658</v>
      </c>
      <c r="D28" s="8"/>
      <c r="E28" s="8"/>
    </row>
    <row r="29" ht="22.15" customHeight="1" spans="1:5">
      <c r="A29" s="8"/>
      <c r="B29" s="8" t="s">
        <v>1659</v>
      </c>
      <c r="C29" s="6" t="s">
        <v>1660</v>
      </c>
      <c r="D29" s="26" t="s">
        <v>1621</v>
      </c>
      <c r="E29" s="27" t="s">
        <v>1621</v>
      </c>
    </row>
    <row r="30" ht="22.15" customHeight="1" spans="1:5">
      <c r="A30" s="8"/>
      <c r="B30" s="8" t="s">
        <v>1661</v>
      </c>
      <c r="C30" s="6" t="s">
        <v>1662</v>
      </c>
      <c r="D30" s="16" t="s">
        <v>1621</v>
      </c>
      <c r="E30" s="17" t="s">
        <v>1621</v>
      </c>
    </row>
    <row r="31" ht="22.15" customHeight="1" spans="1:5">
      <c r="A31" s="8" t="s">
        <v>1663</v>
      </c>
      <c r="B31" s="18"/>
      <c r="C31" s="6" t="s">
        <v>1664</v>
      </c>
      <c r="D31" s="8"/>
      <c r="E31" s="8"/>
    </row>
    <row r="32" ht="22.15" customHeight="1" spans="1:5">
      <c r="A32" s="8"/>
      <c r="B32" s="8" t="s">
        <v>1665</v>
      </c>
      <c r="C32" s="6" t="s">
        <v>1666</v>
      </c>
      <c r="D32" s="26" t="s">
        <v>1621</v>
      </c>
      <c r="E32" s="27" t="s">
        <v>1621</v>
      </c>
    </row>
    <row r="33" ht="22.15" customHeight="1" spans="1:5">
      <c r="A33" s="8"/>
      <c r="B33" s="8" t="s">
        <v>1667</v>
      </c>
      <c r="C33" s="6" t="s">
        <v>1668</v>
      </c>
      <c r="D33" s="14" t="s">
        <v>1621</v>
      </c>
      <c r="E33" s="15" t="s">
        <v>1621</v>
      </c>
    </row>
    <row r="34" ht="22.15" customHeight="1" spans="1:5">
      <c r="A34" s="8" t="s">
        <v>1669</v>
      </c>
      <c r="B34" s="8"/>
      <c r="C34" s="6"/>
      <c r="D34" s="28"/>
      <c r="E34" s="29"/>
    </row>
  </sheetData>
  <mergeCells count="8">
    <mergeCell ref="A2:E2"/>
    <mergeCell ref="A3:E3"/>
    <mergeCell ref="A4:B4"/>
    <mergeCell ref="A5:B5"/>
    <mergeCell ref="A13:B13"/>
    <mergeCell ref="A28:B28"/>
    <mergeCell ref="A31:B31"/>
    <mergeCell ref="A34:E34"/>
  </mergeCells>
  <pageMargins left="0.75" right="0.75" top="1" bottom="1" header="0.5" footer="0.5"/>
  <pageSetup paperSize="1" orientation="portrait" horizontalDpi="300" verticalDpi="3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
  <sheetViews>
    <sheetView showGridLines="0" showZeros="0" workbookViewId="0">
      <selection activeCell="A15" sqref="A1:A16"/>
    </sheetView>
  </sheetViews>
  <sheetFormatPr defaultColWidth="9" defaultRowHeight="14.25"/>
  <cols>
    <col min="1" max="1" width="117.375" style="239" customWidth="1"/>
    <col min="2" max="16384" width="9" style="239"/>
  </cols>
  <sheetData>
    <row r="1" ht="48.75" customHeight="1" spans="1:1">
      <c r="A1" s="240" t="s">
        <v>8</v>
      </c>
    </row>
    <row r="2" s="237" customFormat="1" ht="27.95" customHeight="1" spans="1:1">
      <c r="A2" s="241" t="s">
        <v>9</v>
      </c>
    </row>
    <row r="3" s="237" customFormat="1" ht="27.95" customHeight="1" spans="1:1">
      <c r="A3" s="241" t="s">
        <v>10</v>
      </c>
    </row>
    <row r="4" s="237" customFormat="1" ht="27.95" customHeight="1" spans="1:1">
      <c r="A4" s="241" t="s">
        <v>11</v>
      </c>
    </row>
    <row r="5" s="237" customFormat="1" ht="27.95" customHeight="1" spans="1:1">
      <c r="A5" s="241" t="s">
        <v>12</v>
      </c>
    </row>
    <row r="6" s="237" customFormat="1" ht="27.95" customHeight="1" spans="1:1">
      <c r="A6" s="241" t="s">
        <v>13</v>
      </c>
    </row>
    <row r="7" s="237" customFormat="1" ht="27.95" customHeight="1" spans="1:1">
      <c r="A7" s="241" t="s">
        <v>14</v>
      </c>
    </row>
    <row r="8" s="237" customFormat="1" ht="27.95" customHeight="1" spans="1:1">
      <c r="A8" s="241" t="s">
        <v>15</v>
      </c>
    </row>
    <row r="9" s="237" customFormat="1" ht="27.95" customHeight="1" spans="1:1">
      <c r="A9" s="241" t="s">
        <v>16</v>
      </c>
    </row>
    <row r="10" s="237" customFormat="1" ht="27.95" customHeight="1" spans="1:1">
      <c r="A10" s="241" t="s">
        <v>17</v>
      </c>
    </row>
    <row r="11" s="237" customFormat="1" ht="27.95" customHeight="1" spans="1:1">
      <c r="A11" s="241" t="s">
        <v>18</v>
      </c>
    </row>
    <row r="12" s="237" customFormat="1" ht="27.95" customHeight="1" spans="1:1">
      <c r="A12" s="241" t="s">
        <v>19</v>
      </c>
    </row>
    <row r="13" s="237" customFormat="1" ht="27.95" customHeight="1" spans="1:1">
      <c r="A13" s="241" t="s">
        <v>20</v>
      </c>
    </row>
    <row r="14" s="237" customFormat="1" ht="27.95" customHeight="1" spans="1:1">
      <c r="A14" s="241" t="s">
        <v>21</v>
      </c>
    </row>
    <row r="15" s="238" customFormat="1" ht="27.95" customHeight="1" spans="1:1">
      <c r="A15" s="241" t="s">
        <v>22</v>
      </c>
    </row>
    <row r="16" ht="27.95" customHeight="1" spans="1:1">
      <c r="A16" s="241" t="s">
        <v>23</v>
      </c>
    </row>
  </sheetData>
  <printOptions horizontalCentered="1"/>
  <pageMargins left="0.75" right="0.75" top="0.44" bottom="0.66" header="0.22" footer="0.51"/>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P33" sqref="P33"/>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Zeros="0" zoomScale="93" zoomScaleNormal="93" workbookViewId="0">
      <pane ySplit="4" topLeftCell="A5" activePane="bottomLeft" state="frozen"/>
      <selection/>
      <selection pane="bottomLeft" activeCell="C12" sqref="A1:D34"/>
    </sheetView>
  </sheetViews>
  <sheetFormatPr defaultColWidth="9" defaultRowHeight="13.5" outlineLevelCol="3"/>
  <cols>
    <col min="1" max="1" width="36.55" style="100" customWidth="1"/>
    <col min="2" max="4" width="30.625" style="100" customWidth="1"/>
    <col min="5" max="16384" width="9" style="100"/>
  </cols>
  <sheetData>
    <row r="1" ht="18" customHeight="1" spans="1:1">
      <c r="A1" s="101" t="s">
        <v>24</v>
      </c>
    </row>
    <row r="2" s="99" customFormat="1" ht="20.25" spans="1:4">
      <c r="A2" s="69" t="s">
        <v>25</v>
      </c>
      <c r="B2" s="69"/>
      <c r="C2" s="69"/>
      <c r="D2" s="69"/>
    </row>
    <row r="3" ht="20.25" customHeight="1" spans="4:4">
      <c r="D3" s="102" t="s">
        <v>26</v>
      </c>
    </row>
    <row r="4" ht="31.5" customHeight="1" spans="1:4">
      <c r="A4" s="110" t="s">
        <v>27</v>
      </c>
      <c r="B4" s="94" t="s">
        <v>28</v>
      </c>
      <c r="C4" s="110" t="s">
        <v>29</v>
      </c>
      <c r="D4" s="110" t="s">
        <v>30</v>
      </c>
    </row>
    <row r="5" ht="20.1" customHeight="1" spans="1:4">
      <c r="A5" s="80" t="s">
        <v>31</v>
      </c>
      <c r="B5" s="234">
        <f>SUM(B6:B21)</f>
        <v>93265</v>
      </c>
      <c r="C5" s="234">
        <f>SUM(C6:C21)</f>
        <v>118500</v>
      </c>
      <c r="D5" s="231">
        <f>C5/B5*100</f>
        <v>127.057309816115</v>
      </c>
    </row>
    <row r="6" ht="20.1" customHeight="1" spans="1:4">
      <c r="A6" s="80" t="s">
        <v>32</v>
      </c>
      <c r="B6" s="234">
        <v>36648</v>
      </c>
      <c r="C6" s="234">
        <v>49683</v>
      </c>
      <c r="D6" s="231">
        <f t="shared" ref="D6:D33" si="0">C6/B6*100</f>
        <v>135.568107400131</v>
      </c>
    </row>
    <row r="7" ht="20.1" customHeight="1" spans="1:4">
      <c r="A7" s="80" t="s">
        <v>33</v>
      </c>
      <c r="B7" s="234">
        <v>10390</v>
      </c>
      <c r="C7" s="234">
        <v>14465</v>
      </c>
      <c r="D7" s="231">
        <f t="shared" si="0"/>
        <v>139.220404234841</v>
      </c>
    </row>
    <row r="8" ht="20.1" customHeight="1" spans="1:4">
      <c r="A8" s="80" t="s">
        <v>34</v>
      </c>
      <c r="B8" s="234"/>
      <c r="C8" s="234"/>
      <c r="D8" s="231"/>
    </row>
    <row r="9" ht="20.1" customHeight="1" spans="1:4">
      <c r="A9" s="80" t="s">
        <v>35</v>
      </c>
      <c r="B9" s="234">
        <v>3639</v>
      </c>
      <c r="C9" s="234">
        <v>4500</v>
      </c>
      <c r="D9" s="231">
        <f t="shared" si="0"/>
        <v>123.660346248969</v>
      </c>
    </row>
    <row r="10" ht="20.1" customHeight="1" spans="1:4">
      <c r="A10" s="80" t="s">
        <v>36</v>
      </c>
      <c r="B10" s="234">
        <v>11202</v>
      </c>
      <c r="C10" s="234">
        <v>16251</v>
      </c>
      <c r="D10" s="231">
        <f t="shared" si="0"/>
        <v>145.072308516336</v>
      </c>
    </row>
    <row r="11" ht="20.1" customHeight="1" spans="1:4">
      <c r="A11" s="80" t="s">
        <v>37</v>
      </c>
      <c r="B11" s="234">
        <v>4101</v>
      </c>
      <c r="C11" s="234">
        <v>5489</v>
      </c>
      <c r="D11" s="231">
        <f t="shared" si="0"/>
        <v>133.845403560107</v>
      </c>
    </row>
    <row r="12" ht="20.1" customHeight="1" spans="1:4">
      <c r="A12" s="80" t="s">
        <v>38</v>
      </c>
      <c r="B12" s="234">
        <v>2268</v>
      </c>
      <c r="C12" s="234">
        <v>3214</v>
      </c>
      <c r="D12" s="231">
        <f t="shared" si="0"/>
        <v>141.710758377425</v>
      </c>
    </row>
    <row r="13" ht="20.1" customHeight="1" spans="1:4">
      <c r="A13" s="80" t="s">
        <v>39</v>
      </c>
      <c r="B13" s="234">
        <v>1332</v>
      </c>
      <c r="C13" s="234">
        <v>2271</v>
      </c>
      <c r="D13" s="231">
        <f t="shared" si="0"/>
        <v>170.495495495496</v>
      </c>
    </row>
    <row r="14" ht="20.1" customHeight="1" spans="1:4">
      <c r="A14" s="80" t="s">
        <v>40</v>
      </c>
      <c r="B14" s="234">
        <v>1090</v>
      </c>
      <c r="C14" s="234">
        <v>1761</v>
      </c>
      <c r="D14" s="231">
        <f t="shared" si="0"/>
        <v>161.559633027523</v>
      </c>
    </row>
    <row r="15" ht="20.1" customHeight="1" spans="1:4">
      <c r="A15" s="80" t="s">
        <v>41</v>
      </c>
      <c r="B15" s="234">
        <v>1219</v>
      </c>
      <c r="C15" s="234">
        <v>1652</v>
      </c>
      <c r="D15" s="231">
        <f t="shared" si="0"/>
        <v>135.52091878589</v>
      </c>
    </row>
    <row r="16" ht="20.1" customHeight="1" spans="1:4">
      <c r="A16" s="80" t="s">
        <v>42</v>
      </c>
      <c r="B16" s="234">
        <v>2715</v>
      </c>
      <c r="C16" s="234">
        <v>3207</v>
      </c>
      <c r="D16" s="231">
        <f t="shared" si="0"/>
        <v>118.121546961326</v>
      </c>
    </row>
    <row r="17" ht="20.1" customHeight="1" spans="1:4">
      <c r="A17" s="80" t="s">
        <v>43</v>
      </c>
      <c r="B17" s="234">
        <v>15888</v>
      </c>
      <c r="C17" s="234">
        <v>11665</v>
      </c>
      <c r="D17" s="231">
        <f t="shared" si="0"/>
        <v>73.4201913393756</v>
      </c>
    </row>
    <row r="18" ht="20.1" customHeight="1" spans="1:4">
      <c r="A18" s="80" t="s">
        <v>44</v>
      </c>
      <c r="B18" s="234">
        <v>2136</v>
      </c>
      <c r="C18" s="234">
        <v>3307</v>
      </c>
      <c r="D18" s="231">
        <f t="shared" si="0"/>
        <v>154.822097378277</v>
      </c>
    </row>
    <row r="19" ht="20.1" customHeight="1" spans="1:4">
      <c r="A19" s="80" t="s">
        <v>45</v>
      </c>
      <c r="B19" s="234"/>
      <c r="C19" s="234"/>
      <c r="D19" s="231"/>
    </row>
    <row r="20" ht="20.1" customHeight="1" spans="1:4">
      <c r="A20" s="80" t="s">
        <v>46</v>
      </c>
      <c r="B20" s="234">
        <v>638</v>
      </c>
      <c r="C20" s="234">
        <v>1035</v>
      </c>
      <c r="D20" s="231">
        <f t="shared" si="0"/>
        <v>162.225705329154</v>
      </c>
    </row>
    <row r="21" ht="20.1" customHeight="1" spans="1:4">
      <c r="A21" s="80" t="s">
        <v>47</v>
      </c>
      <c r="B21" s="234">
        <v>-1</v>
      </c>
      <c r="C21" s="234"/>
      <c r="D21" s="231">
        <f t="shared" si="0"/>
        <v>0</v>
      </c>
    </row>
    <row r="22" ht="21" customHeight="1" spans="1:4">
      <c r="A22" s="80" t="s">
        <v>48</v>
      </c>
      <c r="B22" s="234">
        <f>SUM(B23:B30)</f>
        <v>66815</v>
      </c>
      <c r="C22" s="234">
        <f>SUM(C23:C30)</f>
        <v>54386</v>
      </c>
      <c r="D22" s="231">
        <f t="shared" si="0"/>
        <v>81.3978896954277</v>
      </c>
    </row>
    <row r="23" ht="20.1" customHeight="1" spans="1:4">
      <c r="A23" s="80" t="s">
        <v>49</v>
      </c>
      <c r="B23" s="234">
        <v>8892</v>
      </c>
      <c r="C23" s="234">
        <v>9000</v>
      </c>
      <c r="D23" s="231">
        <f t="shared" si="0"/>
        <v>101.214574898785</v>
      </c>
    </row>
    <row r="24" ht="20.1" customHeight="1" spans="1:4">
      <c r="A24" s="80" t="s">
        <v>50</v>
      </c>
      <c r="B24" s="234">
        <v>8055</v>
      </c>
      <c r="C24" s="234">
        <v>9300</v>
      </c>
      <c r="D24" s="231">
        <f t="shared" si="0"/>
        <v>115.456238361266</v>
      </c>
    </row>
    <row r="25" ht="20.1" customHeight="1" spans="1:4">
      <c r="A25" s="80" t="s">
        <v>51</v>
      </c>
      <c r="B25" s="234">
        <v>13036</v>
      </c>
      <c r="C25" s="234">
        <v>10000</v>
      </c>
      <c r="D25" s="231">
        <f t="shared" si="0"/>
        <v>76.7106474378644</v>
      </c>
    </row>
    <row r="26" ht="20.1" customHeight="1" spans="1:4">
      <c r="A26" s="80" t="s">
        <v>52</v>
      </c>
      <c r="B26" s="234"/>
      <c r="C26" s="234"/>
      <c r="D26" s="231"/>
    </row>
    <row r="27" ht="20.1" customHeight="1" spans="1:4">
      <c r="A27" s="80" t="s">
        <v>53</v>
      </c>
      <c r="B27" s="234">
        <v>32853</v>
      </c>
      <c r="C27" s="234">
        <v>18596</v>
      </c>
      <c r="D27" s="231">
        <f t="shared" si="0"/>
        <v>56.6036587221867</v>
      </c>
    </row>
    <row r="28" ht="20.1" customHeight="1" spans="1:4">
      <c r="A28" s="80" t="s">
        <v>54</v>
      </c>
      <c r="B28" s="234">
        <v>3865</v>
      </c>
      <c r="C28" s="234">
        <v>2000</v>
      </c>
      <c r="D28" s="231"/>
    </row>
    <row r="29" s="233" customFormat="1" ht="20.1" customHeight="1" spans="1:4">
      <c r="A29" s="80" t="s">
        <v>55</v>
      </c>
      <c r="B29" s="234"/>
      <c r="C29" s="234">
        <v>5200</v>
      </c>
      <c r="D29" s="231"/>
    </row>
    <row r="30" s="233" customFormat="1" ht="20.1" customHeight="1" spans="1:4">
      <c r="A30" s="80" t="s">
        <v>56</v>
      </c>
      <c r="B30" s="234">
        <v>114</v>
      </c>
      <c r="C30" s="234">
        <v>290</v>
      </c>
      <c r="D30" s="231">
        <f t="shared" si="0"/>
        <v>254.385964912281</v>
      </c>
    </row>
    <row r="31" s="233" customFormat="1" ht="20.1" customHeight="1" spans="1:4">
      <c r="A31" s="80" t="s">
        <v>0</v>
      </c>
      <c r="B31" s="235"/>
      <c r="C31" s="235"/>
      <c r="D31" s="231"/>
    </row>
    <row r="32" ht="20.1" customHeight="1" spans="1:4">
      <c r="A32" s="80" t="s">
        <v>0</v>
      </c>
      <c r="B32" s="234"/>
      <c r="C32" s="234"/>
      <c r="D32" s="231"/>
    </row>
    <row r="33" ht="20.1" customHeight="1" spans="1:4">
      <c r="A33" s="87" t="s">
        <v>57</v>
      </c>
      <c r="B33" s="234">
        <f>B22+B5</f>
        <v>160080</v>
      </c>
      <c r="C33" s="234">
        <f>C22+C5</f>
        <v>172886</v>
      </c>
      <c r="D33" s="231">
        <f t="shared" si="0"/>
        <v>107.999750124938</v>
      </c>
    </row>
    <row r="34" ht="18.75" customHeight="1" spans="1:4">
      <c r="A34" s="236" t="s">
        <v>0</v>
      </c>
      <c r="B34" s="236"/>
      <c r="C34" s="236"/>
      <c r="D34" s="236"/>
    </row>
    <row r="35" ht="20.1" customHeight="1"/>
    <row r="36" ht="20.1" customHeight="1"/>
    <row r="37" ht="20.1" customHeight="1"/>
    <row r="38" ht="20.1" customHeight="1"/>
  </sheetData>
  <mergeCells count="2">
    <mergeCell ref="A2:D2"/>
    <mergeCell ref="A34:D34"/>
  </mergeCells>
  <printOptions horizontalCentered="1"/>
  <pageMargins left="0.47244094488189" right="0.47244094488189" top="0.196850393700787" bottom="0.078740157480315" header="0" footer="0"/>
  <pageSetup paperSize="9" scale="8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68"/>
  <sheetViews>
    <sheetView workbookViewId="0">
      <selection activeCell="C29" sqref="A1:E1265"/>
    </sheetView>
  </sheetViews>
  <sheetFormatPr defaultColWidth="9" defaultRowHeight="13.5" outlineLevelCol="4"/>
  <cols>
    <col min="1" max="1" width="27.6833333333333" style="108" customWidth="1"/>
    <col min="2" max="5" width="16.375" style="108" customWidth="1"/>
    <col min="6" max="16384" width="9" style="108"/>
  </cols>
  <sheetData>
    <row r="1" ht="14.25" spans="1:5">
      <c r="A1" s="225" t="s">
        <v>58</v>
      </c>
      <c r="E1" s="226" t="s">
        <v>0</v>
      </c>
    </row>
    <row r="2" s="165" customFormat="1" ht="20.25" spans="1:5">
      <c r="A2" s="151" t="s">
        <v>59</v>
      </c>
      <c r="B2" s="151"/>
      <c r="C2" s="151"/>
      <c r="D2" s="151"/>
      <c r="E2" s="151"/>
    </row>
    <row r="3" spans="5:5">
      <c r="E3" s="226" t="s">
        <v>26</v>
      </c>
    </row>
    <row r="4" ht="45.75" customHeight="1" spans="1:5">
      <c r="A4" s="168" t="s">
        <v>27</v>
      </c>
      <c r="B4" s="169" t="s">
        <v>28</v>
      </c>
      <c r="C4" s="168" t="s">
        <v>29</v>
      </c>
      <c r="D4" s="169" t="s">
        <v>30</v>
      </c>
      <c r="E4" s="168" t="s">
        <v>60</v>
      </c>
    </row>
    <row r="5" spans="1:5">
      <c r="A5" s="115" t="s">
        <v>61</v>
      </c>
      <c r="B5" s="115">
        <v>179847</v>
      </c>
      <c r="C5" s="115">
        <v>150000</v>
      </c>
      <c r="D5" s="227">
        <f>C5/B5*100</f>
        <v>83.4042269262206</v>
      </c>
      <c r="E5" s="115"/>
    </row>
    <row r="6" ht="14" customHeight="1" spans="1:5">
      <c r="A6" s="177" t="s">
        <v>62</v>
      </c>
      <c r="B6" s="115">
        <v>2665</v>
      </c>
      <c r="C6" s="115">
        <v>2000</v>
      </c>
      <c r="D6" s="227">
        <f t="shared" ref="D6:D71" si="0">C6/B6*100</f>
        <v>75.046904315197</v>
      </c>
      <c r="E6" s="115"/>
    </row>
    <row r="7" spans="1:5">
      <c r="A7" s="177" t="s">
        <v>63</v>
      </c>
      <c r="B7" s="115">
        <v>2450</v>
      </c>
      <c r="C7" s="115">
        <v>1843</v>
      </c>
      <c r="D7" s="227">
        <f t="shared" si="0"/>
        <v>75.2244897959184</v>
      </c>
      <c r="E7" s="115"/>
    </row>
    <row r="8" spans="1:5">
      <c r="A8" s="177" t="s">
        <v>64</v>
      </c>
      <c r="B8" s="115">
        <v>0</v>
      </c>
      <c r="C8" s="115"/>
      <c r="D8" s="227"/>
      <c r="E8" s="115"/>
    </row>
    <row r="9" spans="1:5">
      <c r="A9" s="178" t="s">
        <v>65</v>
      </c>
      <c r="B9" s="115">
        <v>0</v>
      </c>
      <c r="C9" s="115"/>
      <c r="D9" s="227"/>
      <c r="E9" s="115"/>
    </row>
    <row r="10" spans="1:5">
      <c r="A10" s="178" t="s">
        <v>66</v>
      </c>
      <c r="B10" s="115">
        <v>26</v>
      </c>
      <c r="C10" s="115">
        <v>25</v>
      </c>
      <c r="D10" s="227">
        <f t="shared" si="0"/>
        <v>96.1538461538462</v>
      </c>
      <c r="E10" s="115"/>
    </row>
    <row r="11" spans="1:5">
      <c r="A11" s="178" t="s">
        <v>67</v>
      </c>
      <c r="B11" s="115">
        <v>0</v>
      </c>
      <c r="C11" s="115"/>
      <c r="D11" s="227"/>
      <c r="E11" s="115"/>
    </row>
    <row r="12" spans="1:5">
      <c r="A12" s="115" t="s">
        <v>68</v>
      </c>
      <c r="B12" s="115">
        <v>26</v>
      </c>
      <c r="C12" s="115">
        <v>5</v>
      </c>
      <c r="D12" s="227">
        <f t="shared" si="0"/>
        <v>19.2307692307692</v>
      </c>
      <c r="E12" s="115"/>
    </row>
    <row r="13" spans="1:5">
      <c r="A13" s="115" t="s">
        <v>69</v>
      </c>
      <c r="B13" s="115">
        <v>0</v>
      </c>
      <c r="C13" s="115"/>
      <c r="D13" s="227"/>
      <c r="E13" s="115"/>
    </row>
    <row r="14" spans="1:5">
      <c r="A14" s="115" t="s">
        <v>70</v>
      </c>
      <c r="B14" s="115">
        <v>11</v>
      </c>
      <c r="C14" s="115">
        <v>7</v>
      </c>
      <c r="D14" s="227">
        <f t="shared" si="0"/>
        <v>63.6363636363636</v>
      </c>
      <c r="E14" s="115"/>
    </row>
    <row r="15" spans="1:5">
      <c r="A15" s="115" t="s">
        <v>71</v>
      </c>
      <c r="B15" s="115">
        <v>0</v>
      </c>
      <c r="C15" s="115"/>
      <c r="D15" s="227"/>
      <c r="E15" s="115"/>
    </row>
    <row r="16" spans="1:5">
      <c r="A16" s="115" t="s">
        <v>72</v>
      </c>
      <c r="B16" s="115">
        <v>38</v>
      </c>
      <c r="C16" s="115">
        <v>40</v>
      </c>
      <c r="D16" s="227">
        <f t="shared" si="0"/>
        <v>105.263157894737</v>
      </c>
      <c r="E16" s="115"/>
    </row>
    <row r="17" spans="1:5">
      <c r="A17" s="115" t="s">
        <v>73</v>
      </c>
      <c r="B17" s="115">
        <v>114</v>
      </c>
      <c r="C17" s="115">
        <v>80</v>
      </c>
      <c r="D17" s="227">
        <f t="shared" si="0"/>
        <v>70.1754385964912</v>
      </c>
      <c r="E17" s="115"/>
    </row>
    <row r="18" spans="1:5">
      <c r="A18" s="177" t="s">
        <v>74</v>
      </c>
      <c r="B18" s="115">
        <v>2237</v>
      </c>
      <c r="C18" s="115">
        <v>2000</v>
      </c>
      <c r="D18" s="227">
        <f t="shared" si="0"/>
        <v>89.4054537326777</v>
      </c>
      <c r="E18" s="115"/>
    </row>
    <row r="19" spans="1:5">
      <c r="A19" s="177" t="s">
        <v>63</v>
      </c>
      <c r="B19" s="115">
        <v>2183</v>
      </c>
      <c r="C19" s="115">
        <v>1965</v>
      </c>
      <c r="D19" s="227">
        <f t="shared" si="0"/>
        <v>90.0137425561154</v>
      </c>
      <c r="E19" s="115"/>
    </row>
    <row r="20" spans="1:5">
      <c r="A20" s="177" t="s">
        <v>64</v>
      </c>
      <c r="B20" s="115">
        <v>0</v>
      </c>
      <c r="C20" s="115"/>
      <c r="D20" s="227"/>
      <c r="E20" s="115"/>
    </row>
    <row r="21" spans="1:5">
      <c r="A21" s="178" t="s">
        <v>65</v>
      </c>
      <c r="B21" s="115">
        <v>0</v>
      </c>
      <c r="C21" s="115"/>
      <c r="D21" s="227"/>
      <c r="E21" s="115"/>
    </row>
    <row r="22" spans="1:5">
      <c r="A22" s="178" t="s">
        <v>75</v>
      </c>
      <c r="B22" s="115">
        <v>12</v>
      </c>
      <c r="C22" s="115">
        <v>10</v>
      </c>
      <c r="D22" s="227">
        <f t="shared" si="0"/>
        <v>83.3333333333333</v>
      </c>
      <c r="E22" s="115"/>
    </row>
    <row r="23" spans="1:5">
      <c r="A23" s="178" t="s">
        <v>76</v>
      </c>
      <c r="B23" s="115">
        <v>0</v>
      </c>
      <c r="C23" s="115"/>
      <c r="D23" s="227"/>
      <c r="E23" s="115"/>
    </row>
    <row r="24" spans="1:5">
      <c r="A24" s="178" t="s">
        <v>77</v>
      </c>
      <c r="B24" s="115">
        <v>0</v>
      </c>
      <c r="C24" s="115"/>
      <c r="D24" s="227"/>
      <c r="E24" s="115"/>
    </row>
    <row r="25" spans="1:5">
      <c r="A25" s="178" t="s">
        <v>72</v>
      </c>
      <c r="B25" s="115">
        <v>0</v>
      </c>
      <c r="C25" s="115"/>
      <c r="D25" s="227"/>
      <c r="E25" s="115"/>
    </row>
    <row r="26" spans="1:5">
      <c r="A26" s="178" t="s">
        <v>78</v>
      </c>
      <c r="B26" s="115">
        <v>42</v>
      </c>
      <c r="C26" s="115">
        <v>25</v>
      </c>
      <c r="D26" s="227">
        <f t="shared" si="0"/>
        <v>59.5238095238095</v>
      </c>
      <c r="E26" s="115"/>
    </row>
    <row r="27" spans="1:5">
      <c r="A27" s="177" t="s">
        <v>79</v>
      </c>
      <c r="B27" s="115">
        <v>76315</v>
      </c>
      <c r="C27" s="115">
        <v>70000</v>
      </c>
      <c r="D27" s="227">
        <f t="shared" si="0"/>
        <v>91.7250868112429</v>
      </c>
      <c r="E27" s="115"/>
    </row>
    <row r="28" spans="1:5">
      <c r="A28" s="177" t="s">
        <v>63</v>
      </c>
      <c r="B28" s="115">
        <v>65257</v>
      </c>
      <c r="C28" s="115">
        <v>59290</v>
      </c>
      <c r="D28" s="227">
        <f t="shared" si="0"/>
        <v>90.8561533628576</v>
      </c>
      <c r="E28" s="115"/>
    </row>
    <row r="29" spans="1:5">
      <c r="A29" s="177" t="s">
        <v>64</v>
      </c>
      <c r="B29" s="115">
        <v>37</v>
      </c>
      <c r="C29" s="115"/>
      <c r="D29" s="227">
        <f t="shared" si="0"/>
        <v>0</v>
      </c>
      <c r="E29" s="115"/>
    </row>
    <row r="30" spans="1:5">
      <c r="A30" s="178" t="s">
        <v>65</v>
      </c>
      <c r="B30" s="115">
        <v>1789</v>
      </c>
      <c r="C30" s="115">
        <v>1500</v>
      </c>
      <c r="D30" s="227">
        <f t="shared" si="0"/>
        <v>83.8457238680827</v>
      </c>
      <c r="E30" s="115"/>
    </row>
    <row r="31" spans="1:5">
      <c r="A31" s="178" t="s">
        <v>80</v>
      </c>
      <c r="B31" s="115">
        <v>3</v>
      </c>
      <c r="C31" s="115">
        <v>5</v>
      </c>
      <c r="D31" s="227">
        <f t="shared" si="0"/>
        <v>166.666666666667</v>
      </c>
      <c r="E31" s="115"/>
    </row>
    <row r="32" spans="1:5">
      <c r="A32" s="178" t="s">
        <v>81</v>
      </c>
      <c r="B32" s="115">
        <v>5</v>
      </c>
      <c r="C32" s="115">
        <v>5</v>
      </c>
      <c r="D32" s="227">
        <f t="shared" si="0"/>
        <v>100</v>
      </c>
      <c r="E32" s="115"/>
    </row>
    <row r="33" spans="1:5">
      <c r="A33" s="179" t="s">
        <v>82</v>
      </c>
      <c r="B33" s="115">
        <v>0</v>
      </c>
      <c r="C33" s="115"/>
      <c r="D33" s="227"/>
      <c r="E33" s="115"/>
    </row>
    <row r="34" spans="1:5">
      <c r="A34" s="177" t="s">
        <v>83</v>
      </c>
      <c r="B34" s="115">
        <v>233</v>
      </c>
      <c r="C34" s="115">
        <v>200</v>
      </c>
      <c r="D34" s="227">
        <f t="shared" si="0"/>
        <v>85.8369098712446</v>
      </c>
      <c r="E34" s="115"/>
    </row>
    <row r="35" spans="1:5">
      <c r="A35" s="178" t="s">
        <v>84</v>
      </c>
      <c r="B35" s="115">
        <v>0</v>
      </c>
      <c r="C35" s="115"/>
      <c r="D35" s="227"/>
      <c r="E35" s="115"/>
    </row>
    <row r="36" spans="1:5">
      <c r="A36" s="178" t="s">
        <v>72</v>
      </c>
      <c r="B36" s="115">
        <v>1470</v>
      </c>
      <c r="C36" s="115">
        <v>1000</v>
      </c>
      <c r="D36" s="227">
        <f t="shared" si="0"/>
        <v>68.0272108843537</v>
      </c>
      <c r="E36" s="115"/>
    </row>
    <row r="37" spans="1:5">
      <c r="A37" s="178" t="s">
        <v>85</v>
      </c>
      <c r="B37" s="115">
        <v>7521</v>
      </c>
      <c r="C37" s="115">
        <v>8000</v>
      </c>
      <c r="D37" s="227">
        <f t="shared" si="0"/>
        <v>106.368833931658</v>
      </c>
      <c r="E37" s="115"/>
    </row>
    <row r="38" spans="1:5">
      <c r="A38" s="177" t="s">
        <v>86</v>
      </c>
      <c r="B38" s="115">
        <v>3416</v>
      </c>
      <c r="C38" s="115">
        <v>2000</v>
      </c>
      <c r="D38" s="227">
        <f t="shared" si="0"/>
        <v>58.5480093676815</v>
      </c>
      <c r="E38" s="115"/>
    </row>
    <row r="39" spans="1:5">
      <c r="A39" s="177" t="s">
        <v>63</v>
      </c>
      <c r="B39" s="115">
        <v>2250</v>
      </c>
      <c r="C39" s="115">
        <v>1500</v>
      </c>
      <c r="D39" s="227">
        <f t="shared" si="0"/>
        <v>66.6666666666667</v>
      </c>
      <c r="E39" s="115"/>
    </row>
    <row r="40" spans="1:5">
      <c r="A40" s="177" t="s">
        <v>64</v>
      </c>
      <c r="B40" s="115">
        <v>0</v>
      </c>
      <c r="C40" s="115"/>
      <c r="D40" s="227"/>
      <c r="E40" s="115"/>
    </row>
    <row r="41" spans="1:5">
      <c r="A41" s="178" t="s">
        <v>65</v>
      </c>
      <c r="B41" s="115">
        <v>0</v>
      </c>
      <c r="C41" s="115"/>
      <c r="D41" s="227"/>
      <c r="E41" s="115"/>
    </row>
    <row r="42" spans="1:5">
      <c r="A42" s="178" t="s">
        <v>87</v>
      </c>
      <c r="B42" s="115">
        <v>0</v>
      </c>
      <c r="C42" s="115"/>
      <c r="D42" s="227"/>
      <c r="E42" s="115"/>
    </row>
    <row r="43" spans="1:5">
      <c r="A43" s="178" t="s">
        <v>88</v>
      </c>
      <c r="B43" s="115">
        <v>0</v>
      </c>
      <c r="C43" s="115"/>
      <c r="D43" s="227"/>
      <c r="E43" s="115"/>
    </row>
    <row r="44" spans="1:5">
      <c r="A44" s="177" t="s">
        <v>89</v>
      </c>
      <c r="B44" s="115">
        <v>0</v>
      </c>
      <c r="C44" s="115"/>
      <c r="D44" s="227"/>
      <c r="E44" s="115"/>
    </row>
    <row r="45" spans="1:5">
      <c r="A45" s="177" t="s">
        <v>90</v>
      </c>
      <c r="B45" s="115">
        <v>0</v>
      </c>
      <c r="C45" s="115"/>
      <c r="D45" s="227"/>
      <c r="E45" s="115"/>
    </row>
    <row r="46" spans="1:5">
      <c r="A46" s="177" t="s">
        <v>91</v>
      </c>
      <c r="B46" s="115">
        <v>0</v>
      </c>
      <c r="C46" s="115"/>
      <c r="D46" s="227"/>
      <c r="E46" s="115"/>
    </row>
    <row r="47" spans="1:5">
      <c r="A47" s="177" t="s">
        <v>72</v>
      </c>
      <c r="B47" s="115">
        <v>160</v>
      </c>
      <c r="C47" s="115">
        <v>100</v>
      </c>
      <c r="D47" s="227">
        <f t="shared" si="0"/>
        <v>62.5</v>
      </c>
      <c r="E47" s="115"/>
    </row>
    <row r="48" spans="1:5">
      <c r="A48" s="178" t="s">
        <v>92</v>
      </c>
      <c r="B48" s="115">
        <v>1006</v>
      </c>
      <c r="C48" s="115">
        <v>400</v>
      </c>
      <c r="D48" s="227">
        <f t="shared" si="0"/>
        <v>39.7614314115308</v>
      </c>
      <c r="E48" s="115"/>
    </row>
    <row r="49" spans="1:5">
      <c r="A49" s="178" t="s">
        <v>93</v>
      </c>
      <c r="B49" s="115">
        <v>1340</v>
      </c>
      <c r="C49" s="115">
        <v>1000</v>
      </c>
      <c r="D49" s="227">
        <f t="shared" si="0"/>
        <v>74.6268656716418</v>
      </c>
      <c r="E49" s="115"/>
    </row>
    <row r="50" spans="1:5">
      <c r="A50" s="178" t="s">
        <v>63</v>
      </c>
      <c r="B50" s="115">
        <v>893</v>
      </c>
      <c r="C50" s="115">
        <v>720</v>
      </c>
      <c r="D50" s="227">
        <f t="shared" si="0"/>
        <v>80.6270996640537</v>
      </c>
      <c r="E50" s="115"/>
    </row>
    <row r="51" spans="1:5">
      <c r="A51" s="115" t="s">
        <v>64</v>
      </c>
      <c r="B51" s="115">
        <v>0</v>
      </c>
      <c r="C51" s="115"/>
      <c r="D51" s="227"/>
      <c r="E51" s="115"/>
    </row>
    <row r="52" spans="1:5">
      <c r="A52" s="177" t="s">
        <v>65</v>
      </c>
      <c r="B52" s="115">
        <v>0</v>
      </c>
      <c r="C52" s="115"/>
      <c r="D52" s="227"/>
      <c r="E52" s="115"/>
    </row>
    <row r="53" spans="1:5">
      <c r="A53" s="177" t="s">
        <v>94</v>
      </c>
      <c r="B53" s="115">
        <v>247</v>
      </c>
      <c r="C53" s="115">
        <v>200</v>
      </c>
      <c r="D53" s="227">
        <f t="shared" si="0"/>
        <v>80.9716599190283</v>
      </c>
      <c r="E53" s="115"/>
    </row>
    <row r="54" spans="1:5">
      <c r="A54" s="177" t="s">
        <v>95</v>
      </c>
      <c r="B54" s="115">
        <v>6</v>
      </c>
      <c r="C54" s="115"/>
      <c r="D54" s="227">
        <f t="shared" si="0"/>
        <v>0</v>
      </c>
      <c r="E54" s="115"/>
    </row>
    <row r="55" spans="1:5">
      <c r="A55" s="178" t="s">
        <v>96</v>
      </c>
      <c r="B55" s="115">
        <v>0</v>
      </c>
      <c r="C55" s="115"/>
      <c r="D55" s="227"/>
      <c r="E55" s="115"/>
    </row>
    <row r="56" spans="1:5">
      <c r="A56" s="178" t="s">
        <v>97</v>
      </c>
      <c r="B56" s="115">
        <v>142</v>
      </c>
      <c r="C56" s="115">
        <v>60</v>
      </c>
      <c r="D56" s="227">
        <f t="shared" si="0"/>
        <v>42.2535211267606</v>
      </c>
      <c r="E56" s="115"/>
    </row>
    <row r="57" spans="1:5">
      <c r="A57" s="178" t="s">
        <v>98</v>
      </c>
      <c r="B57" s="115">
        <v>5</v>
      </c>
      <c r="C57" s="115"/>
      <c r="D57" s="227">
        <f t="shared" si="0"/>
        <v>0</v>
      </c>
      <c r="E57" s="115"/>
    </row>
    <row r="58" spans="1:5">
      <c r="A58" s="177" t="s">
        <v>72</v>
      </c>
      <c r="B58" s="115">
        <v>0</v>
      </c>
      <c r="C58" s="115"/>
      <c r="D58" s="227"/>
      <c r="E58" s="115"/>
    </row>
    <row r="59" spans="1:5">
      <c r="A59" s="178" t="s">
        <v>99</v>
      </c>
      <c r="B59" s="115">
        <v>47</v>
      </c>
      <c r="C59" s="115">
        <v>20</v>
      </c>
      <c r="D59" s="227">
        <f t="shared" si="0"/>
        <v>42.5531914893617</v>
      </c>
      <c r="E59" s="115"/>
    </row>
    <row r="60" spans="1:5">
      <c r="A60" s="179" t="s">
        <v>100</v>
      </c>
      <c r="B60" s="115">
        <v>9198</v>
      </c>
      <c r="C60" s="115">
        <v>8000</v>
      </c>
      <c r="D60" s="227">
        <f t="shared" si="0"/>
        <v>86.9754294411829</v>
      </c>
      <c r="E60" s="115"/>
    </row>
    <row r="61" spans="1:5">
      <c r="A61" s="178" t="s">
        <v>63</v>
      </c>
      <c r="B61" s="115">
        <v>6732</v>
      </c>
      <c r="C61" s="115">
        <v>6950</v>
      </c>
      <c r="D61" s="227">
        <f t="shared" si="0"/>
        <v>103.238265002971</v>
      </c>
      <c r="E61" s="115"/>
    </row>
    <row r="62" spans="1:5">
      <c r="A62" s="115" t="s">
        <v>64</v>
      </c>
      <c r="B62" s="115">
        <v>0</v>
      </c>
      <c r="C62" s="115"/>
      <c r="D62" s="227"/>
      <c r="E62" s="115"/>
    </row>
    <row r="63" spans="1:5">
      <c r="A63" s="115" t="s">
        <v>65</v>
      </c>
      <c r="B63" s="115">
        <v>0</v>
      </c>
      <c r="C63" s="115"/>
      <c r="D63" s="227"/>
      <c r="E63" s="115"/>
    </row>
    <row r="64" spans="1:5">
      <c r="A64" s="115" t="s">
        <v>101</v>
      </c>
      <c r="B64" s="115">
        <v>0</v>
      </c>
      <c r="C64" s="115"/>
      <c r="D64" s="227"/>
      <c r="E64" s="115"/>
    </row>
    <row r="65" spans="1:5">
      <c r="A65" s="115" t="s">
        <v>102</v>
      </c>
      <c r="B65" s="115">
        <v>0</v>
      </c>
      <c r="C65" s="115"/>
      <c r="D65" s="227"/>
      <c r="E65" s="115"/>
    </row>
    <row r="66" spans="1:5">
      <c r="A66" s="115" t="s">
        <v>103</v>
      </c>
      <c r="B66" s="115">
        <v>0</v>
      </c>
      <c r="C66" s="115"/>
      <c r="D66" s="227"/>
      <c r="E66" s="115"/>
    </row>
    <row r="67" spans="1:5">
      <c r="A67" s="177" t="s">
        <v>104</v>
      </c>
      <c r="B67" s="115">
        <v>54</v>
      </c>
      <c r="C67" s="115">
        <v>50</v>
      </c>
      <c r="D67" s="227">
        <f t="shared" si="0"/>
        <v>92.5925925925926</v>
      </c>
      <c r="E67" s="115"/>
    </row>
    <row r="68" spans="1:5">
      <c r="A68" s="178" t="s">
        <v>105</v>
      </c>
      <c r="B68" s="115">
        <v>20</v>
      </c>
      <c r="C68" s="115"/>
      <c r="D68" s="227">
        <f t="shared" si="0"/>
        <v>0</v>
      </c>
      <c r="E68" s="115"/>
    </row>
    <row r="69" spans="1:5">
      <c r="A69" s="178" t="s">
        <v>72</v>
      </c>
      <c r="B69" s="115">
        <v>507</v>
      </c>
      <c r="C69" s="115">
        <v>400</v>
      </c>
      <c r="D69" s="227">
        <f t="shared" si="0"/>
        <v>78.8954635108481</v>
      </c>
      <c r="E69" s="115"/>
    </row>
    <row r="70" spans="1:5">
      <c r="A70" s="178" t="s">
        <v>106</v>
      </c>
      <c r="B70" s="115">
        <v>1885</v>
      </c>
      <c r="C70" s="115">
        <v>600</v>
      </c>
      <c r="D70" s="227">
        <f t="shared" si="0"/>
        <v>31.8302387267904</v>
      </c>
      <c r="E70" s="115"/>
    </row>
    <row r="71" spans="1:5">
      <c r="A71" s="177" t="s">
        <v>107</v>
      </c>
      <c r="B71" s="115">
        <v>165</v>
      </c>
      <c r="C71" s="115">
        <v>100</v>
      </c>
      <c r="D71" s="227">
        <f t="shared" si="0"/>
        <v>60.6060606060606</v>
      </c>
      <c r="E71" s="115"/>
    </row>
    <row r="72" spans="1:5">
      <c r="A72" s="177" t="s">
        <v>63</v>
      </c>
      <c r="B72" s="115"/>
      <c r="C72" s="115">
        <v>50</v>
      </c>
      <c r="D72" s="227"/>
      <c r="E72" s="115"/>
    </row>
    <row r="73" spans="1:5">
      <c r="A73" s="177" t="s">
        <v>64</v>
      </c>
      <c r="B73" s="115"/>
      <c r="C73" s="115"/>
      <c r="D73" s="227"/>
      <c r="E73" s="115"/>
    </row>
    <row r="74" spans="1:5">
      <c r="A74" s="178" t="s">
        <v>65</v>
      </c>
      <c r="B74" s="115"/>
      <c r="C74" s="115"/>
      <c r="D74" s="227"/>
      <c r="E74" s="115"/>
    </row>
    <row r="75" spans="1:5">
      <c r="A75" s="177" t="s">
        <v>104</v>
      </c>
      <c r="B75" s="115">
        <v>23</v>
      </c>
      <c r="C75" s="115"/>
      <c r="D75" s="227">
        <f>C75/B75*100</f>
        <v>0</v>
      </c>
      <c r="E75" s="115"/>
    </row>
    <row r="76" spans="1:5">
      <c r="A76" s="178" t="s">
        <v>108</v>
      </c>
      <c r="B76" s="115"/>
      <c r="C76" s="115"/>
      <c r="D76" s="227"/>
      <c r="E76" s="115"/>
    </row>
    <row r="77" spans="1:5">
      <c r="A77" s="178" t="s">
        <v>72</v>
      </c>
      <c r="B77" s="115"/>
      <c r="C77" s="115">
        <v>40</v>
      </c>
      <c r="D77" s="227"/>
      <c r="E77" s="115"/>
    </row>
    <row r="78" spans="1:5">
      <c r="A78" s="178" t="s">
        <v>109</v>
      </c>
      <c r="B78" s="115">
        <v>142</v>
      </c>
      <c r="C78" s="115">
        <v>10</v>
      </c>
      <c r="D78" s="227">
        <f>C78/B78*100</f>
        <v>7.04225352112676</v>
      </c>
      <c r="E78" s="115"/>
    </row>
    <row r="79" spans="1:5">
      <c r="A79" s="178" t="s">
        <v>110</v>
      </c>
      <c r="B79" s="115">
        <v>3140</v>
      </c>
      <c r="C79" s="115">
        <v>2000</v>
      </c>
      <c r="D79" s="227">
        <f>C79/B79*100</f>
        <v>63.6942675159236</v>
      </c>
      <c r="E79" s="115"/>
    </row>
    <row r="80" spans="1:5">
      <c r="A80" s="177" t="s">
        <v>63</v>
      </c>
      <c r="B80" s="115">
        <v>1743</v>
      </c>
      <c r="C80" s="115">
        <v>1000</v>
      </c>
      <c r="D80" s="227">
        <f>C80/B80*100</f>
        <v>57.372346528973</v>
      </c>
      <c r="E80" s="115"/>
    </row>
    <row r="81" spans="1:5">
      <c r="A81" s="177" t="s">
        <v>64</v>
      </c>
      <c r="B81" s="115">
        <v>0</v>
      </c>
      <c r="C81" s="115"/>
      <c r="D81" s="227"/>
      <c r="E81" s="115"/>
    </row>
    <row r="82" spans="1:5">
      <c r="A82" s="177" t="s">
        <v>65</v>
      </c>
      <c r="B82" s="115">
        <v>1</v>
      </c>
      <c r="C82" s="115"/>
      <c r="D82" s="227">
        <f>C82/B82*100</f>
        <v>0</v>
      </c>
      <c r="E82" s="115"/>
    </row>
    <row r="83" spans="1:5">
      <c r="A83" s="228" t="s">
        <v>111</v>
      </c>
      <c r="B83" s="115">
        <v>5</v>
      </c>
      <c r="C83" s="115"/>
      <c r="D83" s="227">
        <f>C83/B83*100</f>
        <v>0</v>
      </c>
      <c r="E83" s="115"/>
    </row>
    <row r="84" spans="1:5">
      <c r="A84" s="178" t="s">
        <v>112</v>
      </c>
      <c r="B84" s="115">
        <v>0</v>
      </c>
      <c r="C84" s="115"/>
      <c r="D84" s="227"/>
      <c r="E84" s="115"/>
    </row>
    <row r="85" spans="1:5">
      <c r="A85" s="178" t="s">
        <v>104</v>
      </c>
      <c r="B85" s="115">
        <v>5</v>
      </c>
      <c r="C85" s="115"/>
      <c r="D85" s="227">
        <f>C85/B85*100</f>
        <v>0</v>
      </c>
      <c r="E85" s="115"/>
    </row>
    <row r="86" spans="1:5">
      <c r="A86" s="178" t="s">
        <v>72</v>
      </c>
      <c r="B86" s="115">
        <v>7</v>
      </c>
      <c r="C86" s="115"/>
      <c r="D86" s="227">
        <f>C86/B86*100</f>
        <v>0</v>
      </c>
      <c r="E86" s="115"/>
    </row>
    <row r="87" spans="1:5">
      <c r="A87" s="115" t="s">
        <v>113</v>
      </c>
      <c r="B87" s="115">
        <v>1379</v>
      </c>
      <c r="C87" s="115">
        <v>1000</v>
      </c>
      <c r="D87" s="227">
        <f>C87/B87*100</f>
        <v>72.5163161711385</v>
      </c>
      <c r="E87" s="115"/>
    </row>
    <row r="88" spans="1:5">
      <c r="A88" s="177" t="s">
        <v>114</v>
      </c>
      <c r="B88" s="115">
        <v>24</v>
      </c>
      <c r="C88" s="115"/>
      <c r="D88" s="227">
        <f>C88/B88*100</f>
        <v>0</v>
      </c>
      <c r="E88" s="115"/>
    </row>
    <row r="89" spans="1:5">
      <c r="A89" s="177" t="s">
        <v>63</v>
      </c>
      <c r="B89" s="115">
        <v>0</v>
      </c>
      <c r="C89" s="115"/>
      <c r="D89" s="227"/>
      <c r="E89" s="115"/>
    </row>
    <row r="90" spans="1:5">
      <c r="A90" s="178" t="s">
        <v>64</v>
      </c>
      <c r="B90" s="115">
        <v>0</v>
      </c>
      <c r="C90" s="115"/>
      <c r="D90" s="227"/>
      <c r="E90" s="115"/>
    </row>
    <row r="91" spans="1:5">
      <c r="A91" s="178" t="s">
        <v>65</v>
      </c>
      <c r="B91" s="115">
        <v>0</v>
      </c>
      <c r="C91" s="115"/>
      <c r="D91" s="227"/>
      <c r="E91" s="115"/>
    </row>
    <row r="92" spans="1:5">
      <c r="A92" s="177" t="s">
        <v>115</v>
      </c>
      <c r="B92" s="115">
        <v>0</v>
      </c>
      <c r="C92" s="115"/>
      <c r="D92" s="227"/>
      <c r="E92" s="115"/>
    </row>
    <row r="93" spans="1:5">
      <c r="A93" s="177" t="s">
        <v>116</v>
      </c>
      <c r="B93" s="115">
        <v>0</v>
      </c>
      <c r="C93" s="115"/>
      <c r="D93" s="227"/>
      <c r="E93" s="115"/>
    </row>
    <row r="94" spans="1:5">
      <c r="A94" s="177" t="s">
        <v>104</v>
      </c>
      <c r="B94" s="115">
        <v>0</v>
      </c>
      <c r="C94" s="115"/>
      <c r="D94" s="227"/>
      <c r="E94" s="115"/>
    </row>
    <row r="95" spans="1:5">
      <c r="A95" s="177" t="s">
        <v>117</v>
      </c>
      <c r="B95" s="115">
        <v>0</v>
      </c>
      <c r="C95" s="115"/>
      <c r="D95" s="227"/>
      <c r="E95" s="115"/>
    </row>
    <row r="96" spans="1:5">
      <c r="A96" s="177" t="s">
        <v>118</v>
      </c>
      <c r="B96" s="115">
        <v>0</v>
      </c>
      <c r="C96" s="115"/>
      <c r="D96" s="227"/>
      <c r="E96" s="115"/>
    </row>
    <row r="97" spans="1:5">
      <c r="A97" s="177" t="s">
        <v>119</v>
      </c>
      <c r="B97" s="115">
        <v>0</v>
      </c>
      <c r="C97" s="115"/>
      <c r="D97" s="227"/>
      <c r="E97" s="115"/>
    </row>
    <row r="98" spans="1:5">
      <c r="A98" s="177" t="s">
        <v>120</v>
      </c>
      <c r="B98" s="115">
        <v>0</v>
      </c>
      <c r="C98" s="115"/>
      <c r="D98" s="227"/>
      <c r="E98" s="115"/>
    </row>
    <row r="99" spans="1:5">
      <c r="A99" s="178" t="s">
        <v>72</v>
      </c>
      <c r="B99" s="115">
        <v>0</v>
      </c>
      <c r="C99" s="115"/>
      <c r="D99" s="227"/>
      <c r="E99" s="115"/>
    </row>
    <row r="100" spans="1:5">
      <c r="A100" s="178" t="s">
        <v>121</v>
      </c>
      <c r="B100" s="115">
        <v>24</v>
      </c>
      <c r="C100" s="115"/>
      <c r="D100" s="227">
        <f>C100/B100*100</f>
        <v>0</v>
      </c>
      <c r="E100" s="115"/>
    </row>
    <row r="101" spans="1:5">
      <c r="A101" s="180" t="s">
        <v>122</v>
      </c>
      <c r="B101" s="115">
        <v>8203</v>
      </c>
      <c r="C101" s="115">
        <v>8000</v>
      </c>
      <c r="D101" s="227">
        <f>C101/B101*100</f>
        <v>97.5252956235524</v>
      </c>
      <c r="E101" s="115"/>
    </row>
    <row r="102" spans="1:5">
      <c r="A102" s="177" t="s">
        <v>63</v>
      </c>
      <c r="B102" s="115">
        <v>7162</v>
      </c>
      <c r="C102" s="115">
        <v>7500</v>
      </c>
      <c r="D102" s="227">
        <f>C102/B102*100</f>
        <v>104.719352136275</v>
      </c>
      <c r="E102" s="115"/>
    </row>
    <row r="103" spans="1:5">
      <c r="A103" s="177" t="s">
        <v>64</v>
      </c>
      <c r="B103" s="115">
        <v>0</v>
      </c>
      <c r="C103" s="115"/>
      <c r="D103" s="227"/>
      <c r="E103" s="115"/>
    </row>
    <row r="104" spans="1:5">
      <c r="A104" s="177" t="s">
        <v>65</v>
      </c>
      <c r="B104" s="115">
        <v>0</v>
      </c>
      <c r="C104" s="115"/>
      <c r="D104" s="227"/>
      <c r="E104" s="115"/>
    </row>
    <row r="105" spans="1:5">
      <c r="A105" s="178" t="s">
        <v>123</v>
      </c>
      <c r="B105" s="115">
        <v>0</v>
      </c>
      <c r="C105" s="115"/>
      <c r="D105" s="227"/>
      <c r="E105" s="115"/>
    </row>
    <row r="106" spans="1:5">
      <c r="A106" s="178" t="s">
        <v>124</v>
      </c>
      <c r="B106" s="115">
        <v>0</v>
      </c>
      <c r="C106" s="115"/>
      <c r="D106" s="227"/>
      <c r="E106" s="115"/>
    </row>
    <row r="107" spans="1:5">
      <c r="A107" s="178" t="s">
        <v>125</v>
      </c>
      <c r="B107" s="115">
        <v>0</v>
      </c>
      <c r="C107" s="115"/>
      <c r="D107" s="227"/>
      <c r="E107" s="115"/>
    </row>
    <row r="108" spans="1:5">
      <c r="A108" s="177" t="s">
        <v>72</v>
      </c>
      <c r="B108" s="115">
        <v>0</v>
      </c>
      <c r="C108" s="115"/>
      <c r="D108" s="227"/>
      <c r="E108" s="115"/>
    </row>
    <row r="109" spans="1:5">
      <c r="A109" s="177" t="s">
        <v>126</v>
      </c>
      <c r="B109" s="115">
        <v>1041</v>
      </c>
      <c r="C109" s="115">
        <v>500</v>
      </c>
      <c r="D109" s="227">
        <f>C109/B109*100</f>
        <v>48.030739673391</v>
      </c>
      <c r="E109" s="115"/>
    </row>
    <row r="110" spans="1:5">
      <c r="A110" s="115" t="s">
        <v>127</v>
      </c>
      <c r="B110" s="115">
        <v>10876</v>
      </c>
      <c r="C110" s="115">
        <v>4900</v>
      </c>
      <c r="D110" s="227">
        <f>C110/B110*100</f>
        <v>45.0533284295697</v>
      </c>
      <c r="E110" s="115"/>
    </row>
    <row r="111" spans="1:5">
      <c r="A111" s="177" t="s">
        <v>63</v>
      </c>
      <c r="B111" s="115">
        <v>1602</v>
      </c>
      <c r="C111" s="115">
        <v>1400</v>
      </c>
      <c r="D111" s="227">
        <f>C111/B111*100</f>
        <v>87.3907615480649</v>
      </c>
      <c r="E111" s="115"/>
    </row>
    <row r="112" spans="1:5">
      <c r="A112" s="177" t="s">
        <v>64</v>
      </c>
      <c r="B112" s="115">
        <v>0</v>
      </c>
      <c r="C112" s="115"/>
      <c r="D112" s="227"/>
      <c r="E112" s="115"/>
    </row>
    <row r="113" spans="1:5">
      <c r="A113" s="177" t="s">
        <v>65</v>
      </c>
      <c r="B113" s="115">
        <v>0</v>
      </c>
      <c r="C113" s="115"/>
      <c r="D113" s="227"/>
      <c r="E113" s="115"/>
    </row>
    <row r="114" spans="1:5">
      <c r="A114" s="178" t="s">
        <v>128</v>
      </c>
      <c r="B114" s="115">
        <v>0</v>
      </c>
      <c r="C114" s="115"/>
      <c r="D114" s="227"/>
      <c r="E114" s="115"/>
    </row>
    <row r="115" spans="1:5">
      <c r="A115" s="178" t="s">
        <v>129</v>
      </c>
      <c r="B115" s="115">
        <v>0</v>
      </c>
      <c r="C115" s="115"/>
      <c r="D115" s="227"/>
      <c r="E115" s="115"/>
    </row>
    <row r="116" spans="1:5">
      <c r="A116" s="178" t="s">
        <v>130</v>
      </c>
      <c r="B116" s="115">
        <v>0</v>
      </c>
      <c r="C116" s="115"/>
      <c r="D116" s="227"/>
      <c r="E116" s="115"/>
    </row>
    <row r="117" spans="1:5">
      <c r="A117" s="177" t="s">
        <v>131</v>
      </c>
      <c r="B117" s="115">
        <v>0</v>
      </c>
      <c r="C117" s="115"/>
      <c r="D117" s="227"/>
      <c r="E117" s="115"/>
    </row>
    <row r="118" spans="1:5">
      <c r="A118" s="177" t="s">
        <v>132</v>
      </c>
      <c r="B118" s="115">
        <v>1245</v>
      </c>
      <c r="C118" s="115">
        <v>1000</v>
      </c>
      <c r="D118" s="227">
        <f>C118/B118*100</f>
        <v>80.3212851405623</v>
      </c>
      <c r="E118" s="115"/>
    </row>
    <row r="119" spans="1:5">
      <c r="A119" s="177" t="s">
        <v>72</v>
      </c>
      <c r="B119" s="115">
        <v>808</v>
      </c>
      <c r="C119" s="115">
        <v>600</v>
      </c>
      <c r="D119" s="227">
        <f>C119/B119*100</f>
        <v>74.2574257425743</v>
      </c>
      <c r="E119" s="115"/>
    </row>
    <row r="120" spans="1:5">
      <c r="A120" s="178" t="s">
        <v>133</v>
      </c>
      <c r="B120" s="115">
        <v>7221</v>
      </c>
      <c r="C120" s="115">
        <v>1900</v>
      </c>
      <c r="D120" s="227">
        <f>C120/B120*100</f>
        <v>26.3121451322531</v>
      </c>
      <c r="E120" s="115"/>
    </row>
    <row r="121" spans="1:5">
      <c r="A121" s="178" t="s">
        <v>134</v>
      </c>
      <c r="B121" s="115"/>
      <c r="C121" s="115"/>
      <c r="D121" s="227"/>
      <c r="E121" s="115"/>
    </row>
    <row r="122" spans="1:5">
      <c r="A122" s="178" t="s">
        <v>63</v>
      </c>
      <c r="B122" s="115"/>
      <c r="C122" s="115"/>
      <c r="D122" s="227"/>
      <c r="E122" s="115"/>
    </row>
    <row r="123" spans="1:5">
      <c r="A123" s="115" t="s">
        <v>64</v>
      </c>
      <c r="B123" s="115"/>
      <c r="C123" s="115"/>
      <c r="D123" s="227"/>
      <c r="E123" s="115"/>
    </row>
    <row r="124" spans="1:5">
      <c r="A124" s="177" t="s">
        <v>65</v>
      </c>
      <c r="B124" s="115"/>
      <c r="C124" s="115"/>
      <c r="D124" s="227"/>
      <c r="E124" s="115"/>
    </row>
    <row r="125" spans="1:5">
      <c r="A125" s="177" t="s">
        <v>135</v>
      </c>
      <c r="B125" s="115"/>
      <c r="C125" s="115"/>
      <c r="D125" s="227"/>
      <c r="E125" s="115"/>
    </row>
    <row r="126" spans="1:5">
      <c r="A126" s="177" t="s">
        <v>136</v>
      </c>
      <c r="B126" s="115"/>
      <c r="C126" s="115"/>
      <c r="D126" s="227"/>
      <c r="E126" s="115"/>
    </row>
    <row r="127" spans="1:5">
      <c r="A127" s="178" t="s">
        <v>137</v>
      </c>
      <c r="B127" s="115"/>
      <c r="C127" s="115"/>
      <c r="D127" s="227"/>
      <c r="E127" s="115"/>
    </row>
    <row r="128" spans="1:5">
      <c r="A128" s="177" t="s">
        <v>138</v>
      </c>
      <c r="B128" s="115"/>
      <c r="C128" s="115"/>
      <c r="D128" s="227"/>
      <c r="E128" s="115"/>
    </row>
    <row r="129" spans="1:5">
      <c r="A129" s="177" t="s">
        <v>139</v>
      </c>
      <c r="B129" s="115"/>
      <c r="C129" s="115"/>
      <c r="D129" s="227"/>
      <c r="E129" s="115"/>
    </row>
    <row r="130" spans="1:5">
      <c r="A130" s="177" t="s">
        <v>140</v>
      </c>
      <c r="B130" s="115"/>
      <c r="C130" s="115"/>
      <c r="D130" s="227"/>
      <c r="E130" s="115"/>
    </row>
    <row r="131" spans="1:5">
      <c r="A131" s="177" t="s">
        <v>72</v>
      </c>
      <c r="B131" s="115"/>
      <c r="C131" s="115"/>
      <c r="D131" s="227"/>
      <c r="E131" s="115"/>
    </row>
    <row r="132" spans="1:5">
      <c r="A132" s="177" t="s">
        <v>141</v>
      </c>
      <c r="B132" s="115"/>
      <c r="C132" s="115"/>
      <c r="D132" s="227"/>
      <c r="E132" s="115"/>
    </row>
    <row r="133" spans="1:5">
      <c r="A133" s="177" t="s">
        <v>142</v>
      </c>
      <c r="B133" s="115">
        <v>360</v>
      </c>
      <c r="C133" s="115">
        <v>300</v>
      </c>
      <c r="D133" s="227">
        <f>C133/B133*100</f>
        <v>83.3333333333333</v>
      </c>
      <c r="E133" s="115"/>
    </row>
    <row r="134" spans="1:5">
      <c r="A134" s="177" t="s">
        <v>63</v>
      </c>
      <c r="B134" s="115">
        <v>316</v>
      </c>
      <c r="C134" s="115">
        <v>270</v>
      </c>
      <c r="D134" s="227">
        <f t="shared" ref="D134:D197" si="1">C134/B134*100</f>
        <v>85.4430379746835</v>
      </c>
      <c r="E134" s="115"/>
    </row>
    <row r="135" spans="1:5">
      <c r="A135" s="177" t="s">
        <v>64</v>
      </c>
      <c r="B135" s="115">
        <v>4</v>
      </c>
      <c r="C135" s="115"/>
      <c r="D135" s="227">
        <f t="shared" si="1"/>
        <v>0</v>
      </c>
      <c r="E135" s="115"/>
    </row>
    <row r="136" spans="1:5">
      <c r="A136" s="178" t="s">
        <v>65</v>
      </c>
      <c r="B136" s="115"/>
      <c r="C136" s="115"/>
      <c r="D136" s="227"/>
      <c r="E136" s="115"/>
    </row>
    <row r="137" spans="1:5">
      <c r="A137" s="178" t="s">
        <v>143</v>
      </c>
      <c r="B137" s="115"/>
      <c r="C137" s="115"/>
      <c r="D137" s="227"/>
      <c r="E137" s="115"/>
    </row>
    <row r="138" spans="1:5">
      <c r="A138" s="178" t="s">
        <v>72</v>
      </c>
      <c r="B138" s="115"/>
      <c r="C138" s="115"/>
      <c r="D138" s="227"/>
      <c r="E138" s="115"/>
    </row>
    <row r="139" spans="1:5">
      <c r="A139" s="115" t="s">
        <v>144</v>
      </c>
      <c r="B139" s="115">
        <v>40</v>
      </c>
      <c r="C139" s="115">
        <v>30</v>
      </c>
      <c r="D139" s="227">
        <f t="shared" si="1"/>
        <v>75</v>
      </c>
      <c r="E139" s="115"/>
    </row>
    <row r="140" spans="1:5">
      <c r="A140" s="177" t="s">
        <v>145</v>
      </c>
      <c r="B140" s="115"/>
      <c r="C140" s="115"/>
      <c r="D140" s="227"/>
      <c r="E140" s="115"/>
    </row>
    <row r="141" spans="1:5">
      <c r="A141" s="177" t="s">
        <v>63</v>
      </c>
      <c r="B141" s="115"/>
      <c r="C141" s="115"/>
      <c r="D141" s="227"/>
      <c r="E141" s="115"/>
    </row>
    <row r="142" spans="1:5">
      <c r="A142" s="178" t="s">
        <v>64</v>
      </c>
      <c r="B142" s="115"/>
      <c r="C142" s="115"/>
      <c r="D142" s="227"/>
      <c r="E142" s="115"/>
    </row>
    <row r="143" spans="1:5">
      <c r="A143" s="178" t="s">
        <v>65</v>
      </c>
      <c r="B143" s="115"/>
      <c r="C143" s="115"/>
      <c r="D143" s="227"/>
      <c r="E143" s="115"/>
    </row>
    <row r="144" spans="1:5">
      <c r="A144" s="178" t="s">
        <v>146</v>
      </c>
      <c r="B144" s="115"/>
      <c r="C144" s="115"/>
      <c r="D144" s="227"/>
      <c r="E144" s="115"/>
    </row>
    <row r="145" spans="1:5">
      <c r="A145" s="115" t="s">
        <v>147</v>
      </c>
      <c r="B145" s="115"/>
      <c r="C145" s="115"/>
      <c r="D145" s="227"/>
      <c r="E145" s="115"/>
    </row>
    <row r="146" spans="1:5">
      <c r="A146" s="177" t="s">
        <v>72</v>
      </c>
      <c r="B146" s="115"/>
      <c r="C146" s="115"/>
      <c r="D146" s="227"/>
      <c r="E146" s="115"/>
    </row>
    <row r="147" spans="1:5">
      <c r="A147" s="177" t="s">
        <v>148</v>
      </c>
      <c r="B147" s="115"/>
      <c r="C147" s="115"/>
      <c r="D147" s="227"/>
      <c r="E147" s="115"/>
    </row>
    <row r="148" spans="1:5">
      <c r="A148" s="178" t="s">
        <v>149</v>
      </c>
      <c r="B148" s="115">
        <v>761</v>
      </c>
      <c r="C148" s="115">
        <v>600</v>
      </c>
      <c r="D148" s="227">
        <f t="shared" si="1"/>
        <v>78.8436268068331</v>
      </c>
      <c r="E148" s="115"/>
    </row>
    <row r="149" spans="1:5">
      <c r="A149" s="178" t="s">
        <v>63</v>
      </c>
      <c r="B149" s="115">
        <v>385</v>
      </c>
      <c r="C149" s="115">
        <v>340</v>
      </c>
      <c r="D149" s="227">
        <f t="shared" si="1"/>
        <v>88.3116883116883</v>
      </c>
      <c r="E149" s="115"/>
    </row>
    <row r="150" spans="1:5">
      <c r="A150" s="178" t="s">
        <v>64</v>
      </c>
      <c r="B150" s="115">
        <v>0</v>
      </c>
      <c r="C150" s="115"/>
      <c r="D150" s="227"/>
      <c r="E150" s="115"/>
    </row>
    <row r="151" spans="1:5">
      <c r="A151" s="177" t="s">
        <v>65</v>
      </c>
      <c r="B151" s="115">
        <v>0</v>
      </c>
      <c r="C151" s="115"/>
      <c r="D151" s="227"/>
      <c r="E151" s="115"/>
    </row>
    <row r="152" spans="1:5">
      <c r="A152" s="179" t="s">
        <v>150</v>
      </c>
      <c r="B152" s="115">
        <v>228</v>
      </c>
      <c r="C152" s="115">
        <v>200</v>
      </c>
      <c r="D152" s="227">
        <f t="shared" si="1"/>
        <v>87.719298245614</v>
      </c>
      <c r="E152" s="115"/>
    </row>
    <row r="153" spans="1:5">
      <c r="A153" s="177" t="s">
        <v>151</v>
      </c>
      <c r="B153" s="115">
        <v>148</v>
      </c>
      <c r="C153" s="115">
        <v>60</v>
      </c>
      <c r="D153" s="227">
        <f t="shared" si="1"/>
        <v>40.5405405405405</v>
      </c>
      <c r="E153" s="115"/>
    </row>
    <row r="154" spans="1:5">
      <c r="A154" s="178" t="s">
        <v>152</v>
      </c>
      <c r="B154" s="115">
        <v>311</v>
      </c>
      <c r="C154" s="115">
        <v>200</v>
      </c>
      <c r="D154" s="227">
        <f t="shared" si="1"/>
        <v>64.3086816720257</v>
      </c>
      <c r="E154" s="115"/>
    </row>
    <row r="155" spans="1:5">
      <c r="A155" s="178" t="s">
        <v>63</v>
      </c>
      <c r="B155" s="115">
        <v>304</v>
      </c>
      <c r="C155" s="115">
        <v>200</v>
      </c>
      <c r="D155" s="227">
        <f t="shared" si="1"/>
        <v>65.7894736842105</v>
      </c>
      <c r="E155" s="115"/>
    </row>
    <row r="156" spans="1:5">
      <c r="A156" s="178" t="s">
        <v>64</v>
      </c>
      <c r="B156" s="115">
        <v>7</v>
      </c>
      <c r="C156" s="115"/>
      <c r="D156" s="227">
        <f t="shared" si="1"/>
        <v>0</v>
      </c>
      <c r="E156" s="115"/>
    </row>
    <row r="157" spans="1:5">
      <c r="A157" s="115" t="s">
        <v>65</v>
      </c>
      <c r="B157" s="115">
        <v>0</v>
      </c>
      <c r="C157" s="115"/>
      <c r="D157" s="227"/>
      <c r="E157" s="115"/>
    </row>
    <row r="158" spans="1:5">
      <c r="A158" s="177" t="s">
        <v>77</v>
      </c>
      <c r="B158" s="115">
        <v>0</v>
      </c>
      <c r="C158" s="229"/>
      <c r="D158" s="227"/>
      <c r="E158" s="115"/>
    </row>
    <row r="159" spans="1:5">
      <c r="A159" s="177" t="s">
        <v>72</v>
      </c>
      <c r="B159" s="115">
        <v>0</v>
      </c>
      <c r="C159" s="115"/>
      <c r="D159" s="227"/>
      <c r="E159" s="115"/>
    </row>
    <row r="160" spans="1:5">
      <c r="A160" s="177" t="s">
        <v>153</v>
      </c>
      <c r="B160" s="115">
        <v>0</v>
      </c>
      <c r="C160" s="115"/>
      <c r="D160" s="227"/>
      <c r="E160" s="115"/>
    </row>
    <row r="161" spans="1:5">
      <c r="A161" s="178" t="s">
        <v>154</v>
      </c>
      <c r="B161" s="115">
        <v>3339</v>
      </c>
      <c r="C161" s="115">
        <v>3000</v>
      </c>
      <c r="D161" s="227">
        <f t="shared" si="1"/>
        <v>89.8472596585804</v>
      </c>
      <c r="E161" s="115"/>
    </row>
    <row r="162" spans="1:5">
      <c r="A162" s="178" t="s">
        <v>63</v>
      </c>
      <c r="B162" s="115">
        <v>1752</v>
      </c>
      <c r="C162" s="115">
        <v>1740</v>
      </c>
      <c r="D162" s="227">
        <f t="shared" si="1"/>
        <v>99.3150684931507</v>
      </c>
      <c r="E162" s="115"/>
    </row>
    <row r="163" spans="1:5">
      <c r="A163" s="178" t="s">
        <v>64</v>
      </c>
      <c r="B163" s="115">
        <v>0</v>
      </c>
      <c r="C163" s="115"/>
      <c r="D163" s="227"/>
      <c r="E163" s="115"/>
    </row>
    <row r="164" spans="1:5">
      <c r="A164" s="177" t="s">
        <v>65</v>
      </c>
      <c r="B164" s="115">
        <v>0</v>
      </c>
      <c r="C164" s="115"/>
      <c r="D164" s="227"/>
      <c r="E164" s="115"/>
    </row>
    <row r="165" spans="1:5">
      <c r="A165" s="177" t="s">
        <v>155</v>
      </c>
      <c r="B165" s="115">
        <v>113</v>
      </c>
      <c r="C165" s="115">
        <v>50</v>
      </c>
      <c r="D165" s="227">
        <f t="shared" si="1"/>
        <v>44.2477876106195</v>
      </c>
      <c r="E165" s="115"/>
    </row>
    <row r="166" spans="1:5">
      <c r="A166" s="178" t="s">
        <v>72</v>
      </c>
      <c r="B166" s="115">
        <v>28</v>
      </c>
      <c r="C166" s="115">
        <v>10</v>
      </c>
      <c r="D166" s="227">
        <f t="shared" si="1"/>
        <v>35.7142857142857</v>
      </c>
      <c r="E166" s="115"/>
    </row>
    <row r="167" spans="1:5">
      <c r="A167" s="178" t="s">
        <v>156</v>
      </c>
      <c r="B167" s="115">
        <v>1446</v>
      </c>
      <c r="C167" s="115">
        <v>1200</v>
      </c>
      <c r="D167" s="227">
        <f t="shared" si="1"/>
        <v>82.9875518672199</v>
      </c>
      <c r="E167" s="115"/>
    </row>
    <row r="168" spans="1:5">
      <c r="A168" s="178" t="s">
        <v>157</v>
      </c>
      <c r="B168" s="115">
        <v>19316</v>
      </c>
      <c r="C168" s="115">
        <v>16000</v>
      </c>
      <c r="D168" s="227">
        <f t="shared" si="1"/>
        <v>82.8328846552081</v>
      </c>
      <c r="E168" s="115"/>
    </row>
    <row r="169" spans="1:5">
      <c r="A169" s="178" t="s">
        <v>63</v>
      </c>
      <c r="B169" s="115">
        <v>16512</v>
      </c>
      <c r="C169" s="115">
        <v>15450</v>
      </c>
      <c r="D169" s="227">
        <f t="shared" si="1"/>
        <v>93.5683139534884</v>
      </c>
      <c r="E169" s="115"/>
    </row>
    <row r="170" spans="1:5">
      <c r="A170" s="177" t="s">
        <v>64</v>
      </c>
      <c r="B170" s="115">
        <v>0</v>
      </c>
      <c r="C170" s="115"/>
      <c r="D170" s="227"/>
      <c r="E170" s="115"/>
    </row>
    <row r="171" spans="1:5">
      <c r="A171" s="177" t="s">
        <v>65</v>
      </c>
      <c r="B171" s="115">
        <v>404</v>
      </c>
      <c r="C171" s="115">
        <v>200</v>
      </c>
      <c r="D171" s="227">
        <f t="shared" si="1"/>
        <v>49.5049504950495</v>
      </c>
      <c r="E171" s="115"/>
    </row>
    <row r="172" spans="1:5">
      <c r="A172" s="177" t="s">
        <v>158</v>
      </c>
      <c r="B172" s="115">
        <v>0</v>
      </c>
      <c r="C172" s="115"/>
      <c r="D172" s="227"/>
      <c r="E172" s="115"/>
    </row>
    <row r="173" spans="1:5">
      <c r="A173" s="178" t="s">
        <v>72</v>
      </c>
      <c r="B173" s="115">
        <v>119</v>
      </c>
      <c r="C173" s="115">
        <v>50</v>
      </c>
      <c r="D173" s="227">
        <f t="shared" si="1"/>
        <v>42.0168067226891</v>
      </c>
      <c r="E173" s="115"/>
    </row>
    <row r="174" spans="1:5">
      <c r="A174" s="178" t="s">
        <v>159</v>
      </c>
      <c r="B174" s="115">
        <v>2281</v>
      </c>
      <c r="C174" s="115">
        <v>300</v>
      </c>
      <c r="D174" s="227">
        <f t="shared" si="1"/>
        <v>13.1521262604121</v>
      </c>
      <c r="E174" s="115"/>
    </row>
    <row r="175" spans="1:5">
      <c r="A175" s="178" t="s">
        <v>160</v>
      </c>
      <c r="B175" s="115">
        <v>18361</v>
      </c>
      <c r="C175" s="115">
        <v>16000</v>
      </c>
      <c r="D175" s="227">
        <f t="shared" si="1"/>
        <v>87.1412232449213</v>
      </c>
      <c r="E175" s="115"/>
    </row>
    <row r="176" spans="1:5">
      <c r="A176" s="177" t="s">
        <v>63</v>
      </c>
      <c r="B176" s="115">
        <v>5225</v>
      </c>
      <c r="C176" s="115">
        <v>4500</v>
      </c>
      <c r="D176" s="227">
        <f t="shared" si="1"/>
        <v>86.1244019138756</v>
      </c>
      <c r="E176" s="115"/>
    </row>
    <row r="177" spans="1:5">
      <c r="A177" s="177" t="s">
        <v>64</v>
      </c>
      <c r="B177" s="115">
        <v>0</v>
      </c>
      <c r="C177" s="115"/>
      <c r="D177" s="227"/>
      <c r="E177" s="115"/>
    </row>
    <row r="178" spans="1:5">
      <c r="A178" s="177" t="s">
        <v>65</v>
      </c>
      <c r="B178" s="115">
        <v>0</v>
      </c>
      <c r="C178" s="115"/>
      <c r="D178" s="227"/>
      <c r="E178" s="115"/>
    </row>
    <row r="179" spans="1:5">
      <c r="A179" s="177" t="s">
        <v>161</v>
      </c>
      <c r="B179" s="115">
        <v>0</v>
      </c>
      <c r="C179" s="115"/>
      <c r="D179" s="227"/>
      <c r="E179" s="115"/>
    </row>
    <row r="180" spans="1:5">
      <c r="A180" s="177" t="s">
        <v>72</v>
      </c>
      <c r="B180" s="115">
        <v>0</v>
      </c>
      <c r="C180" s="115"/>
      <c r="D180" s="227"/>
      <c r="E180" s="115"/>
    </row>
    <row r="181" spans="1:5">
      <c r="A181" s="178" t="s">
        <v>162</v>
      </c>
      <c r="B181" s="115">
        <v>13136</v>
      </c>
      <c r="C181" s="115">
        <v>11500</v>
      </c>
      <c r="D181" s="227">
        <f t="shared" si="1"/>
        <v>87.5456760048721</v>
      </c>
      <c r="E181" s="115"/>
    </row>
    <row r="182" spans="1:5">
      <c r="A182" s="178" t="s">
        <v>163</v>
      </c>
      <c r="B182" s="115">
        <v>1792</v>
      </c>
      <c r="C182" s="115">
        <v>900</v>
      </c>
      <c r="D182" s="227">
        <f t="shared" si="1"/>
        <v>50.2232142857143</v>
      </c>
      <c r="E182" s="115"/>
    </row>
    <row r="183" spans="1:5">
      <c r="A183" s="115" t="s">
        <v>63</v>
      </c>
      <c r="B183" s="115">
        <v>1292</v>
      </c>
      <c r="C183" s="115">
        <v>800</v>
      </c>
      <c r="D183" s="227">
        <f t="shared" si="1"/>
        <v>61.9195046439629</v>
      </c>
      <c r="E183" s="115"/>
    </row>
    <row r="184" spans="1:5">
      <c r="A184" s="177" t="s">
        <v>64</v>
      </c>
      <c r="B184" s="115">
        <v>144</v>
      </c>
      <c r="C184" s="115"/>
      <c r="D184" s="227">
        <f t="shared" si="1"/>
        <v>0</v>
      </c>
      <c r="E184" s="115"/>
    </row>
    <row r="185" spans="1:5">
      <c r="A185" s="177" t="s">
        <v>65</v>
      </c>
      <c r="B185" s="115">
        <v>0</v>
      </c>
      <c r="C185" s="115"/>
      <c r="D185" s="227"/>
      <c r="E185" s="115"/>
    </row>
    <row r="186" spans="1:5">
      <c r="A186" s="177" t="s">
        <v>164</v>
      </c>
      <c r="B186" s="115">
        <v>0</v>
      </c>
      <c r="C186" s="115"/>
      <c r="D186" s="227"/>
      <c r="E186" s="115"/>
    </row>
    <row r="187" spans="1:5">
      <c r="A187" s="177" t="s">
        <v>72</v>
      </c>
      <c r="B187" s="115">
        <v>0</v>
      </c>
      <c r="C187" s="115"/>
      <c r="D187" s="227"/>
      <c r="E187" s="115"/>
    </row>
    <row r="188" spans="1:5">
      <c r="A188" s="178" t="s">
        <v>165</v>
      </c>
      <c r="B188" s="115">
        <v>356</v>
      </c>
      <c r="C188" s="115">
        <v>100</v>
      </c>
      <c r="D188" s="227">
        <f t="shared" si="1"/>
        <v>28.0898876404494</v>
      </c>
      <c r="E188" s="115"/>
    </row>
    <row r="189" spans="1:5">
      <c r="A189" s="178" t="s">
        <v>166</v>
      </c>
      <c r="B189" s="115">
        <v>4636</v>
      </c>
      <c r="C189" s="115">
        <v>4000</v>
      </c>
      <c r="D189" s="227">
        <f t="shared" si="1"/>
        <v>86.2812769628991</v>
      </c>
      <c r="E189" s="115"/>
    </row>
    <row r="190" spans="1:5">
      <c r="A190" s="178" t="s">
        <v>63</v>
      </c>
      <c r="B190" s="115">
        <v>2112</v>
      </c>
      <c r="C190" s="115">
        <v>1900</v>
      </c>
      <c r="D190" s="227">
        <f t="shared" si="1"/>
        <v>89.9621212121212</v>
      </c>
      <c r="E190" s="115"/>
    </row>
    <row r="191" spans="1:5">
      <c r="A191" s="177" t="s">
        <v>64</v>
      </c>
      <c r="B191" s="115">
        <v>10</v>
      </c>
      <c r="C191" s="115"/>
      <c r="D191" s="227">
        <f t="shared" si="1"/>
        <v>0</v>
      </c>
      <c r="E191" s="115"/>
    </row>
    <row r="192" spans="1:5">
      <c r="A192" s="177" t="s">
        <v>65</v>
      </c>
      <c r="B192" s="115">
        <v>0</v>
      </c>
      <c r="C192" s="115"/>
      <c r="D192" s="227"/>
      <c r="E192" s="115"/>
    </row>
    <row r="193" spans="1:5">
      <c r="A193" s="177" t="s">
        <v>167</v>
      </c>
      <c r="B193" s="115">
        <v>32</v>
      </c>
      <c r="C193" s="115"/>
      <c r="D193" s="227">
        <f t="shared" si="1"/>
        <v>0</v>
      </c>
      <c r="E193" s="115"/>
    </row>
    <row r="194" spans="1:5">
      <c r="A194" s="177" t="s">
        <v>168</v>
      </c>
      <c r="B194" s="115">
        <v>0</v>
      </c>
      <c r="C194" s="115"/>
      <c r="D194" s="227"/>
      <c r="E194" s="115"/>
    </row>
    <row r="195" spans="1:5">
      <c r="A195" s="177" t="s">
        <v>72</v>
      </c>
      <c r="B195" s="115">
        <v>0</v>
      </c>
      <c r="C195" s="229"/>
      <c r="D195" s="227"/>
      <c r="E195" s="229"/>
    </row>
    <row r="196" spans="1:5">
      <c r="A196" s="178" t="s">
        <v>169</v>
      </c>
      <c r="B196" s="115">
        <v>2482</v>
      </c>
      <c r="C196" s="229">
        <v>2100</v>
      </c>
      <c r="D196" s="227">
        <f t="shared" si="1"/>
        <v>84.6091861402095</v>
      </c>
      <c r="E196" s="229"/>
    </row>
    <row r="197" spans="1:5">
      <c r="A197" s="178" t="s">
        <v>170</v>
      </c>
      <c r="B197" s="115">
        <v>0</v>
      </c>
      <c r="C197" s="229"/>
      <c r="D197" s="227"/>
      <c r="E197" s="229"/>
    </row>
    <row r="198" spans="1:5">
      <c r="A198" s="178" t="s">
        <v>63</v>
      </c>
      <c r="B198" s="115">
        <v>0</v>
      </c>
      <c r="C198" s="115"/>
      <c r="D198" s="227"/>
      <c r="E198" s="115"/>
    </row>
    <row r="199" spans="1:5">
      <c r="A199" s="115" t="s">
        <v>64</v>
      </c>
      <c r="B199" s="115">
        <v>0</v>
      </c>
      <c r="C199" s="115"/>
      <c r="D199" s="227"/>
      <c r="E199" s="115"/>
    </row>
    <row r="200" spans="1:5">
      <c r="A200" s="177" t="s">
        <v>65</v>
      </c>
      <c r="B200" s="220">
        <v>0</v>
      </c>
      <c r="C200" s="220"/>
      <c r="D200" s="227"/>
      <c r="E200" s="115"/>
    </row>
    <row r="201" spans="1:5">
      <c r="A201" s="177" t="s">
        <v>72</v>
      </c>
      <c r="B201" s="220">
        <v>0</v>
      </c>
      <c r="C201" s="220"/>
      <c r="D201" s="227"/>
      <c r="E201" s="115"/>
    </row>
    <row r="202" spans="1:5">
      <c r="A202" s="177" t="s">
        <v>171</v>
      </c>
      <c r="B202" s="220">
        <v>0</v>
      </c>
      <c r="C202" s="220"/>
      <c r="D202" s="227"/>
      <c r="E202" s="115"/>
    </row>
    <row r="203" spans="1:5">
      <c r="A203" s="178" t="s">
        <v>172</v>
      </c>
      <c r="B203" s="220">
        <v>2258</v>
      </c>
      <c r="C203" s="220">
        <v>1000</v>
      </c>
      <c r="D203" s="227">
        <f>C203/B203*100</f>
        <v>44.2869796279894</v>
      </c>
      <c r="E203" s="115"/>
    </row>
    <row r="204" spans="1:5">
      <c r="A204" s="178" t="s">
        <v>63</v>
      </c>
      <c r="B204" s="230">
        <v>1753</v>
      </c>
      <c r="C204" s="230">
        <v>800</v>
      </c>
      <c r="D204" s="227">
        <f>C204/B204*100</f>
        <v>45.6360524814604</v>
      </c>
      <c r="E204" s="115"/>
    </row>
    <row r="205" spans="1:5">
      <c r="A205" s="178" t="s">
        <v>64</v>
      </c>
      <c r="B205" s="230">
        <v>0</v>
      </c>
      <c r="C205" s="230"/>
      <c r="D205" s="227"/>
      <c r="E205" s="115"/>
    </row>
    <row r="206" spans="1:5">
      <c r="A206" s="177" t="s">
        <v>65</v>
      </c>
      <c r="B206" s="230">
        <v>0</v>
      </c>
      <c r="C206" s="230"/>
      <c r="D206" s="227"/>
      <c r="E206" s="115"/>
    </row>
    <row r="207" spans="1:5">
      <c r="A207" s="177" t="s">
        <v>72</v>
      </c>
      <c r="B207" s="230">
        <v>0</v>
      </c>
      <c r="C207" s="230"/>
      <c r="D207" s="227"/>
      <c r="E207" s="115"/>
    </row>
    <row r="208" spans="1:5">
      <c r="A208" s="177" t="s">
        <v>173</v>
      </c>
      <c r="B208" s="230">
        <v>505</v>
      </c>
      <c r="C208" s="230">
        <v>200</v>
      </c>
      <c r="D208" s="227">
        <f>C208/B208*100</f>
        <v>39.6039603960396</v>
      </c>
      <c r="E208" s="115"/>
    </row>
    <row r="209" spans="1:5">
      <c r="A209" s="177" t="s">
        <v>174</v>
      </c>
      <c r="B209" s="230">
        <v>1722</v>
      </c>
      <c r="C209" s="230">
        <v>1000</v>
      </c>
      <c r="D209" s="227">
        <f>C209/B209*100</f>
        <v>58.0720092915215</v>
      </c>
      <c r="E209" s="115"/>
    </row>
    <row r="210" spans="1:5">
      <c r="A210" s="177" t="s">
        <v>63</v>
      </c>
      <c r="B210" s="230">
        <v>1428</v>
      </c>
      <c r="C210" s="230">
        <v>900</v>
      </c>
      <c r="D210" s="227">
        <f>C210/B210*100</f>
        <v>63.0252100840336</v>
      </c>
      <c r="E210" s="115"/>
    </row>
    <row r="211" spans="1:5">
      <c r="A211" s="177" t="s">
        <v>64</v>
      </c>
      <c r="B211" s="230">
        <v>0</v>
      </c>
      <c r="C211" s="230"/>
      <c r="D211" s="227"/>
      <c r="E211" s="115"/>
    </row>
    <row r="212" spans="1:5">
      <c r="A212" s="177" t="s">
        <v>65</v>
      </c>
      <c r="B212" s="220">
        <v>0</v>
      </c>
      <c r="C212" s="220"/>
      <c r="D212" s="227"/>
      <c r="E212" s="115"/>
    </row>
    <row r="213" spans="1:5">
      <c r="A213" s="177" t="s">
        <v>175</v>
      </c>
      <c r="B213" s="220">
        <v>0</v>
      </c>
      <c r="C213" s="220"/>
      <c r="D213" s="227"/>
      <c r="E213" s="115"/>
    </row>
    <row r="214" spans="1:5">
      <c r="A214" s="177" t="s">
        <v>72</v>
      </c>
      <c r="B214" s="220">
        <v>156</v>
      </c>
      <c r="C214" s="220">
        <v>50</v>
      </c>
      <c r="D214" s="227">
        <f>C214/B214*100</f>
        <v>32.0512820512821</v>
      </c>
      <c r="E214" s="115"/>
    </row>
    <row r="215" spans="1:5">
      <c r="A215" s="177" t="s">
        <v>176</v>
      </c>
      <c r="B215" s="220">
        <v>138</v>
      </c>
      <c r="C215" s="220">
        <v>50</v>
      </c>
      <c r="D215" s="227">
        <f>C215/B215*100</f>
        <v>36.231884057971</v>
      </c>
      <c r="E215" s="115"/>
    </row>
    <row r="216" spans="1:5">
      <c r="A216" s="177" t="s">
        <v>177</v>
      </c>
      <c r="B216" s="220">
        <v>6549</v>
      </c>
      <c r="C216" s="220">
        <v>5000</v>
      </c>
      <c r="D216" s="227">
        <f>C216/B216*100</f>
        <v>76.3475339746526</v>
      </c>
      <c r="E216" s="115"/>
    </row>
    <row r="217" spans="1:5">
      <c r="A217" s="177" t="s">
        <v>63</v>
      </c>
      <c r="B217" s="115">
        <v>4701</v>
      </c>
      <c r="C217" s="115">
        <v>4000</v>
      </c>
      <c r="D217" s="227">
        <f>C217/B217*100</f>
        <v>85.0882790895554</v>
      </c>
      <c r="E217" s="115"/>
    </row>
    <row r="218" spans="1:5">
      <c r="A218" s="177" t="s">
        <v>64</v>
      </c>
      <c r="B218" s="115">
        <v>0</v>
      </c>
      <c r="C218" s="115"/>
      <c r="D218" s="227"/>
      <c r="E218" s="115"/>
    </row>
    <row r="219" spans="1:5">
      <c r="A219" s="177" t="s">
        <v>65</v>
      </c>
      <c r="B219" s="115">
        <v>0</v>
      </c>
      <c r="C219" s="115"/>
      <c r="D219" s="227"/>
      <c r="E219" s="115"/>
    </row>
    <row r="220" spans="1:5">
      <c r="A220" s="177" t="s">
        <v>178</v>
      </c>
      <c r="B220" s="115">
        <v>11</v>
      </c>
      <c r="C220" s="115"/>
      <c r="D220" s="227">
        <f>C220/B220*100</f>
        <v>0</v>
      </c>
      <c r="E220" s="115"/>
    </row>
    <row r="221" spans="1:5">
      <c r="A221" s="177" t="s">
        <v>179</v>
      </c>
      <c r="B221" s="115">
        <v>0</v>
      </c>
      <c r="C221" s="115"/>
      <c r="D221" s="227"/>
      <c r="E221" s="115"/>
    </row>
    <row r="222" spans="1:5">
      <c r="A222" s="177" t="s">
        <v>104</v>
      </c>
      <c r="B222" s="115">
        <v>0</v>
      </c>
      <c r="C222" s="115"/>
      <c r="D222" s="227"/>
      <c r="E222" s="115"/>
    </row>
    <row r="223" spans="1:5">
      <c r="A223" s="177" t="s">
        <v>180</v>
      </c>
      <c r="B223" s="115">
        <v>19</v>
      </c>
      <c r="C223" s="115"/>
      <c r="D223" s="227">
        <f>C223/B223*100</f>
        <v>0</v>
      </c>
      <c r="E223" s="115"/>
    </row>
    <row r="224" spans="1:5">
      <c r="A224" s="177" t="s">
        <v>181</v>
      </c>
      <c r="B224" s="115">
        <v>8</v>
      </c>
      <c r="C224" s="115"/>
      <c r="D224" s="227">
        <f>C224/B224*100</f>
        <v>0</v>
      </c>
      <c r="E224" s="115"/>
    </row>
    <row r="225" spans="1:5">
      <c r="A225" s="177" t="s">
        <v>182</v>
      </c>
      <c r="B225" s="115">
        <v>0</v>
      </c>
      <c r="C225" s="115"/>
      <c r="D225" s="227"/>
      <c r="E225" s="115"/>
    </row>
    <row r="226" spans="1:5">
      <c r="A226" s="177" t="s">
        <v>183</v>
      </c>
      <c r="B226" s="115">
        <v>0</v>
      </c>
      <c r="C226" s="115"/>
      <c r="D226" s="227"/>
      <c r="E226" s="115"/>
    </row>
    <row r="227" spans="1:5">
      <c r="A227" s="177" t="s">
        <v>184</v>
      </c>
      <c r="B227" s="115">
        <v>0</v>
      </c>
      <c r="C227" s="115"/>
      <c r="D227" s="227"/>
      <c r="E227" s="115"/>
    </row>
    <row r="228" spans="1:5">
      <c r="A228" s="177" t="s">
        <v>185</v>
      </c>
      <c r="B228" s="115">
        <v>35</v>
      </c>
      <c r="C228" s="115"/>
      <c r="D228" s="227">
        <f>C228/B228*100</f>
        <v>0</v>
      </c>
      <c r="E228" s="115"/>
    </row>
    <row r="229" spans="1:5">
      <c r="A229" s="177" t="s">
        <v>72</v>
      </c>
      <c r="B229" s="115">
        <v>1369</v>
      </c>
      <c r="C229" s="115">
        <v>900</v>
      </c>
      <c r="D229" s="227">
        <f>C229/B229*100</f>
        <v>65.7414170927684</v>
      </c>
      <c r="E229" s="115"/>
    </row>
    <row r="230" spans="1:5">
      <c r="A230" s="177" t="s">
        <v>186</v>
      </c>
      <c r="B230" s="115">
        <v>406</v>
      </c>
      <c r="C230" s="115">
        <v>100</v>
      </c>
      <c r="D230" s="227">
        <f>C230/B230*100</f>
        <v>24.6305418719212</v>
      </c>
      <c r="E230" s="115"/>
    </row>
    <row r="231" spans="1:5">
      <c r="A231" s="177" t="s">
        <v>187</v>
      </c>
      <c r="B231" s="115">
        <v>2863</v>
      </c>
      <c r="C231" s="115">
        <v>2000</v>
      </c>
      <c r="D231" s="227">
        <f>C231/B231*100</f>
        <v>69.856793573175</v>
      </c>
      <c r="E231" s="115"/>
    </row>
    <row r="232" spans="1:5">
      <c r="A232" s="178" t="s">
        <v>188</v>
      </c>
      <c r="B232" s="115">
        <v>0</v>
      </c>
      <c r="C232" s="115"/>
      <c r="D232" s="227"/>
      <c r="E232" s="115"/>
    </row>
    <row r="233" spans="1:5">
      <c r="A233" s="178" t="s">
        <v>189</v>
      </c>
      <c r="B233" s="115">
        <v>2863</v>
      </c>
      <c r="C233" s="115">
        <v>2000</v>
      </c>
      <c r="D233" s="227">
        <f>C233/B233*100</f>
        <v>69.856793573175</v>
      </c>
      <c r="E233" s="115"/>
    </row>
    <row r="234" spans="1:5">
      <c r="A234" s="115" t="s">
        <v>190</v>
      </c>
      <c r="B234" s="115"/>
      <c r="C234" s="115"/>
      <c r="D234" s="227"/>
      <c r="E234" s="115"/>
    </row>
    <row r="235" spans="1:5">
      <c r="A235" s="177" t="s">
        <v>191</v>
      </c>
      <c r="B235" s="115"/>
      <c r="C235" s="115"/>
      <c r="D235" s="227"/>
      <c r="E235" s="115"/>
    </row>
    <row r="236" spans="1:5">
      <c r="A236" s="177" t="s">
        <v>192</v>
      </c>
      <c r="B236" s="115"/>
      <c r="C236" s="115"/>
      <c r="D236" s="227"/>
      <c r="E236" s="115"/>
    </row>
    <row r="237" spans="1:5">
      <c r="A237" s="177" t="s">
        <v>193</v>
      </c>
      <c r="B237" s="115"/>
      <c r="C237" s="115"/>
      <c r="D237" s="227"/>
      <c r="E237" s="115"/>
    </row>
    <row r="238" spans="1:5">
      <c r="A238" s="115" t="s">
        <v>194</v>
      </c>
      <c r="B238" s="115">
        <v>1388</v>
      </c>
      <c r="C238" s="115">
        <v>1000</v>
      </c>
      <c r="D238" s="227">
        <f>C238/B238*100</f>
        <v>72.0461095100865</v>
      </c>
      <c r="E238" s="115"/>
    </row>
    <row r="239" spans="1:5">
      <c r="A239" s="178" t="s">
        <v>195</v>
      </c>
      <c r="B239" s="115">
        <v>1289</v>
      </c>
      <c r="C239" s="115">
        <v>1000</v>
      </c>
      <c r="D239" s="227">
        <f>C239/B239*100</f>
        <v>77.5795190069822</v>
      </c>
      <c r="E239" s="115"/>
    </row>
    <row r="240" spans="1:5">
      <c r="A240" s="178" t="s">
        <v>196</v>
      </c>
      <c r="B240" s="115"/>
      <c r="C240" s="115"/>
      <c r="D240" s="227"/>
      <c r="E240" s="115"/>
    </row>
    <row r="241" spans="1:5">
      <c r="A241" s="177" t="s">
        <v>197</v>
      </c>
      <c r="B241" s="115"/>
      <c r="C241" s="115"/>
      <c r="D241" s="227"/>
      <c r="E241" s="115"/>
    </row>
    <row r="242" spans="1:5">
      <c r="A242" s="177" t="s">
        <v>198</v>
      </c>
      <c r="B242" s="115"/>
      <c r="C242" s="115"/>
      <c r="D242" s="227"/>
      <c r="E242" s="115"/>
    </row>
    <row r="243" spans="1:5">
      <c r="A243" s="177" t="s">
        <v>199</v>
      </c>
      <c r="B243" s="115"/>
      <c r="C243" s="115"/>
      <c r="D243" s="227"/>
      <c r="E243" s="115"/>
    </row>
    <row r="244" spans="1:5">
      <c r="A244" s="178" t="s">
        <v>200</v>
      </c>
      <c r="B244" s="115"/>
      <c r="C244" s="115"/>
      <c r="D244" s="227"/>
      <c r="E244" s="115"/>
    </row>
    <row r="245" spans="1:5">
      <c r="A245" s="178" t="s">
        <v>201</v>
      </c>
      <c r="B245" s="115"/>
      <c r="C245" s="115"/>
      <c r="D245" s="227"/>
      <c r="E245" s="115"/>
    </row>
    <row r="246" spans="1:5">
      <c r="A246" s="178" t="s">
        <v>202</v>
      </c>
      <c r="B246" s="115">
        <v>894</v>
      </c>
      <c r="C246" s="115">
        <v>800</v>
      </c>
      <c r="D246" s="227">
        <f>C246/B246*100</f>
        <v>89.4854586129754</v>
      </c>
      <c r="E246" s="115"/>
    </row>
    <row r="247" spans="1:5">
      <c r="A247" s="178" t="s">
        <v>203</v>
      </c>
      <c r="B247" s="115">
        <v>395</v>
      </c>
      <c r="C247" s="115">
        <v>200</v>
      </c>
      <c r="D247" s="227">
        <f>C247/B247*100</f>
        <v>50.6329113924051</v>
      </c>
      <c r="E247" s="115"/>
    </row>
    <row r="248" spans="1:5">
      <c r="A248" s="178" t="s">
        <v>204</v>
      </c>
      <c r="B248" s="115"/>
      <c r="C248" s="115"/>
      <c r="D248" s="227"/>
      <c r="E248" s="115"/>
    </row>
    <row r="249" spans="1:5">
      <c r="A249" s="178" t="s">
        <v>205</v>
      </c>
      <c r="B249" s="115">
        <v>99</v>
      </c>
      <c r="C249" s="115"/>
      <c r="D249" s="227">
        <f>C249/B249*100</f>
        <v>0</v>
      </c>
      <c r="E249" s="115"/>
    </row>
    <row r="250" spans="1:5">
      <c r="A250" s="115" t="s">
        <v>206</v>
      </c>
      <c r="B250" s="115">
        <v>257703</v>
      </c>
      <c r="C250" s="115">
        <v>230000</v>
      </c>
      <c r="D250" s="227">
        <f>C250/B250*100</f>
        <v>89.250028133161</v>
      </c>
      <c r="E250" s="115"/>
    </row>
    <row r="251" spans="1:5">
      <c r="A251" s="177" t="s">
        <v>207</v>
      </c>
      <c r="B251" s="115">
        <v>8</v>
      </c>
      <c r="C251" s="115"/>
      <c r="D251" s="227">
        <f>C251/B251*100</f>
        <v>0</v>
      </c>
      <c r="E251" s="115"/>
    </row>
    <row r="252" spans="1:5">
      <c r="A252" s="177" t="s">
        <v>208</v>
      </c>
      <c r="B252" s="115">
        <v>0</v>
      </c>
      <c r="C252" s="115"/>
      <c r="D252" s="227"/>
      <c r="E252" s="115"/>
    </row>
    <row r="253" spans="1:5">
      <c r="A253" s="178" t="s">
        <v>209</v>
      </c>
      <c r="B253" s="115">
        <v>8</v>
      </c>
      <c r="C253" s="115"/>
      <c r="D253" s="227">
        <f>C253/B253*100</f>
        <v>0</v>
      </c>
      <c r="E253" s="115"/>
    </row>
    <row r="254" spans="1:5">
      <c r="A254" s="178" t="s">
        <v>210</v>
      </c>
      <c r="B254" s="115">
        <v>148306</v>
      </c>
      <c r="C254" s="115">
        <v>148500</v>
      </c>
      <c r="D254" s="227">
        <f>C254/B254*100</f>
        <v>100.130810621283</v>
      </c>
      <c r="E254" s="115"/>
    </row>
    <row r="255" spans="1:5">
      <c r="A255" s="178" t="s">
        <v>63</v>
      </c>
      <c r="B255" s="115">
        <v>104185</v>
      </c>
      <c r="C255" s="115">
        <v>105400</v>
      </c>
      <c r="D255" s="227">
        <f>C255/B255*100</f>
        <v>101.166194749724</v>
      </c>
      <c r="E255" s="115"/>
    </row>
    <row r="256" spans="1:5">
      <c r="A256" s="178" t="s">
        <v>64</v>
      </c>
      <c r="B256" s="115">
        <v>0</v>
      </c>
      <c r="C256" s="115"/>
      <c r="D256" s="227"/>
      <c r="E256" s="115"/>
    </row>
    <row r="257" spans="1:5">
      <c r="A257" s="178" t="s">
        <v>65</v>
      </c>
      <c r="B257" s="115">
        <v>0</v>
      </c>
      <c r="C257" s="115"/>
      <c r="D257" s="227"/>
      <c r="E257" s="115"/>
    </row>
    <row r="258" spans="1:5">
      <c r="A258" s="178" t="s">
        <v>104</v>
      </c>
      <c r="B258" s="115">
        <v>0</v>
      </c>
      <c r="C258" s="115"/>
      <c r="D258" s="227"/>
      <c r="E258" s="115"/>
    </row>
    <row r="259" spans="1:5">
      <c r="A259" s="178" t="s">
        <v>211</v>
      </c>
      <c r="B259" s="115">
        <v>308</v>
      </c>
      <c r="C259" s="115">
        <v>100</v>
      </c>
      <c r="D259" s="227">
        <f>C259/B259*100</f>
        <v>32.4675324675325</v>
      </c>
      <c r="E259" s="115"/>
    </row>
    <row r="260" spans="1:5">
      <c r="A260" s="178" t="s">
        <v>212</v>
      </c>
      <c r="B260" s="115">
        <v>0</v>
      </c>
      <c r="C260" s="115"/>
      <c r="D260" s="227"/>
      <c r="E260" s="115"/>
    </row>
    <row r="261" spans="1:5">
      <c r="A261" s="178" t="s">
        <v>213</v>
      </c>
      <c r="B261" s="115">
        <v>0</v>
      </c>
      <c r="C261" s="115"/>
      <c r="D261" s="227"/>
      <c r="E261" s="115"/>
    </row>
    <row r="262" spans="1:5">
      <c r="A262" s="178" t="s">
        <v>214</v>
      </c>
      <c r="B262" s="115">
        <v>0</v>
      </c>
      <c r="C262" s="115"/>
      <c r="D262" s="227"/>
      <c r="E262" s="115"/>
    </row>
    <row r="263" spans="1:5">
      <c r="A263" s="178" t="s">
        <v>72</v>
      </c>
      <c r="B263" s="115">
        <v>5161</v>
      </c>
      <c r="C263" s="115">
        <v>4000</v>
      </c>
      <c r="D263" s="227">
        <f>C263/B263*100</f>
        <v>77.5043596202286</v>
      </c>
      <c r="E263" s="115"/>
    </row>
    <row r="264" spans="1:5">
      <c r="A264" s="178" t="s">
        <v>215</v>
      </c>
      <c r="B264" s="115">
        <v>38652</v>
      </c>
      <c r="C264" s="115">
        <v>39000</v>
      </c>
      <c r="D264" s="227">
        <f>C264/B264*100</f>
        <v>100.900341508848</v>
      </c>
      <c r="E264" s="115"/>
    </row>
    <row r="265" spans="1:5">
      <c r="A265" s="177" t="s">
        <v>216</v>
      </c>
      <c r="B265" s="115">
        <v>1415</v>
      </c>
      <c r="C265" s="115">
        <v>1000</v>
      </c>
      <c r="D265" s="227">
        <f>C265/B265*100</f>
        <v>70.6713780918728</v>
      </c>
      <c r="E265" s="115"/>
    </row>
    <row r="266" spans="1:5">
      <c r="A266" s="177" t="s">
        <v>63</v>
      </c>
      <c r="B266" s="115">
        <v>0</v>
      </c>
      <c r="C266" s="115"/>
      <c r="D266" s="227"/>
      <c r="E266" s="115"/>
    </row>
    <row r="267" spans="1:5">
      <c r="A267" s="177" t="s">
        <v>64</v>
      </c>
      <c r="B267" s="115">
        <v>0</v>
      </c>
      <c r="C267" s="115"/>
      <c r="D267" s="227"/>
      <c r="E267" s="115"/>
    </row>
    <row r="268" spans="1:5">
      <c r="A268" s="178" t="s">
        <v>65</v>
      </c>
      <c r="B268" s="115">
        <v>0</v>
      </c>
      <c r="C268" s="115"/>
      <c r="D268" s="227"/>
      <c r="E268" s="115"/>
    </row>
    <row r="269" spans="1:5">
      <c r="A269" s="178" t="s">
        <v>217</v>
      </c>
      <c r="B269" s="115">
        <v>0</v>
      </c>
      <c r="C269" s="115"/>
      <c r="D269" s="227"/>
      <c r="E269" s="115"/>
    </row>
    <row r="270" spans="1:5">
      <c r="A270" s="178" t="s">
        <v>72</v>
      </c>
      <c r="B270" s="115">
        <v>0</v>
      </c>
      <c r="C270" s="115"/>
      <c r="D270" s="227"/>
      <c r="E270" s="115"/>
    </row>
    <row r="271" spans="1:5">
      <c r="A271" s="115" t="s">
        <v>218</v>
      </c>
      <c r="B271" s="115">
        <v>1415</v>
      </c>
      <c r="C271" s="115">
        <v>1000</v>
      </c>
      <c r="D271" s="227">
        <f>C271/B271*100</f>
        <v>70.6713780918728</v>
      </c>
      <c r="E271" s="115"/>
    </row>
    <row r="272" spans="1:5">
      <c r="A272" s="179" t="s">
        <v>219</v>
      </c>
      <c r="B272" s="115">
        <v>4195</v>
      </c>
      <c r="C272" s="115">
        <v>3000</v>
      </c>
      <c r="D272" s="227">
        <f>C272/B272*100</f>
        <v>71.5137067938021</v>
      </c>
      <c r="E272" s="115"/>
    </row>
    <row r="273" spans="1:5">
      <c r="A273" s="177" t="s">
        <v>63</v>
      </c>
      <c r="B273" s="115">
        <v>3687</v>
      </c>
      <c r="C273" s="115">
        <v>2800</v>
      </c>
      <c r="D273" s="227">
        <f>C273/B273*100</f>
        <v>75.942500678058</v>
      </c>
      <c r="E273" s="115"/>
    </row>
    <row r="274" spans="1:5">
      <c r="A274" s="177" t="s">
        <v>64</v>
      </c>
      <c r="B274" s="115">
        <v>0</v>
      </c>
      <c r="C274" s="115"/>
      <c r="D274" s="227"/>
      <c r="E274" s="115"/>
    </row>
    <row r="275" spans="1:5">
      <c r="A275" s="178" t="s">
        <v>65</v>
      </c>
      <c r="B275" s="115">
        <v>0</v>
      </c>
      <c r="C275" s="115"/>
      <c r="D275" s="227"/>
      <c r="E275" s="115"/>
    </row>
    <row r="276" spans="1:5">
      <c r="A276" s="178" t="s">
        <v>220</v>
      </c>
      <c r="B276" s="115">
        <v>0</v>
      </c>
      <c r="C276" s="115"/>
      <c r="D276" s="227"/>
      <c r="E276" s="115"/>
    </row>
    <row r="277" spans="1:5">
      <c r="A277" s="178" t="s">
        <v>221</v>
      </c>
      <c r="B277" s="115">
        <v>0</v>
      </c>
      <c r="C277" s="115"/>
      <c r="D277" s="227"/>
      <c r="E277" s="115"/>
    </row>
    <row r="278" spans="1:5">
      <c r="A278" s="178" t="s">
        <v>72</v>
      </c>
      <c r="B278" s="115">
        <v>64</v>
      </c>
      <c r="C278" s="115">
        <v>40</v>
      </c>
      <c r="D278" s="227">
        <f>C278/B278*100</f>
        <v>62.5</v>
      </c>
      <c r="E278" s="115"/>
    </row>
    <row r="279" spans="1:5">
      <c r="A279" s="178" t="s">
        <v>222</v>
      </c>
      <c r="B279" s="115">
        <v>444</v>
      </c>
      <c r="C279" s="115">
        <v>160</v>
      </c>
      <c r="D279" s="227">
        <f>C279/B279*100</f>
        <v>36.036036036036</v>
      </c>
      <c r="E279" s="115"/>
    </row>
    <row r="280" spans="1:5">
      <c r="A280" s="115" t="s">
        <v>223</v>
      </c>
      <c r="B280" s="115">
        <v>8544</v>
      </c>
      <c r="C280" s="115">
        <v>6000</v>
      </c>
      <c r="D280" s="227">
        <f>C280/B280*100</f>
        <v>70.2247191011236</v>
      </c>
      <c r="E280" s="115"/>
    </row>
    <row r="281" spans="1:5">
      <c r="A281" s="177" t="s">
        <v>63</v>
      </c>
      <c r="B281" s="115">
        <v>6670</v>
      </c>
      <c r="C281" s="115">
        <v>4915</v>
      </c>
      <c r="D281" s="227">
        <f>C281/B281*100</f>
        <v>73.688155922039</v>
      </c>
      <c r="E281" s="115"/>
    </row>
    <row r="282" spans="1:5">
      <c r="A282" s="177" t="s">
        <v>64</v>
      </c>
      <c r="B282" s="115">
        <v>0</v>
      </c>
      <c r="C282" s="115"/>
      <c r="D282" s="227"/>
      <c r="E282" s="115"/>
    </row>
    <row r="283" spans="1:5">
      <c r="A283" s="177" t="s">
        <v>65</v>
      </c>
      <c r="B283" s="115">
        <v>0</v>
      </c>
      <c r="C283" s="115"/>
      <c r="D283" s="227"/>
      <c r="E283" s="115"/>
    </row>
    <row r="284" spans="1:5">
      <c r="A284" s="178" t="s">
        <v>224</v>
      </c>
      <c r="B284" s="115">
        <v>0</v>
      </c>
      <c r="C284" s="115"/>
      <c r="D284" s="227"/>
      <c r="E284" s="115"/>
    </row>
    <row r="285" spans="1:5">
      <c r="A285" s="178" t="s">
        <v>225</v>
      </c>
      <c r="B285" s="115">
        <v>0</v>
      </c>
      <c r="C285" s="115"/>
      <c r="D285" s="227"/>
      <c r="E285" s="115"/>
    </row>
    <row r="286" spans="1:5">
      <c r="A286" s="178" t="s">
        <v>226</v>
      </c>
      <c r="B286" s="115">
        <v>0</v>
      </c>
      <c r="C286" s="115"/>
      <c r="D286" s="227"/>
      <c r="E286" s="115"/>
    </row>
    <row r="287" spans="1:5">
      <c r="A287" s="177" t="s">
        <v>72</v>
      </c>
      <c r="B287" s="115">
        <v>148</v>
      </c>
      <c r="C287" s="115">
        <v>105</v>
      </c>
      <c r="D287" s="227">
        <f>C287/B287*100</f>
        <v>70.9459459459459</v>
      </c>
      <c r="E287" s="115"/>
    </row>
    <row r="288" spans="1:5">
      <c r="A288" s="177" t="s">
        <v>227</v>
      </c>
      <c r="B288" s="115">
        <v>1726</v>
      </c>
      <c r="C288" s="115">
        <v>980</v>
      </c>
      <c r="D288" s="227">
        <f>C288/B288*100</f>
        <v>56.7786790266512</v>
      </c>
      <c r="E288" s="115"/>
    </row>
    <row r="289" spans="1:5">
      <c r="A289" s="177" t="s">
        <v>228</v>
      </c>
      <c r="B289" s="115">
        <v>2923</v>
      </c>
      <c r="C289" s="115">
        <v>1500</v>
      </c>
      <c r="D289" s="227">
        <f>C289/B289*100</f>
        <v>51.3171399247349</v>
      </c>
      <c r="E289" s="115"/>
    </row>
    <row r="290" spans="1:5">
      <c r="A290" s="178" t="s">
        <v>63</v>
      </c>
      <c r="B290" s="115">
        <v>2468</v>
      </c>
      <c r="C290" s="115">
        <v>970</v>
      </c>
      <c r="D290" s="227">
        <f>C290/B290*100</f>
        <v>39.3030794165316</v>
      </c>
      <c r="E290" s="115"/>
    </row>
    <row r="291" spans="1:5">
      <c r="A291" s="178" t="s">
        <v>64</v>
      </c>
      <c r="B291" s="115">
        <v>0</v>
      </c>
      <c r="C291" s="115">
        <v>300</v>
      </c>
      <c r="D291" s="227"/>
      <c r="E291" s="115"/>
    </row>
    <row r="292" spans="1:5">
      <c r="A292" s="178" t="s">
        <v>65</v>
      </c>
      <c r="B292" s="115">
        <v>0</v>
      </c>
      <c r="C292" s="115"/>
      <c r="D292" s="227"/>
      <c r="E292" s="115"/>
    </row>
    <row r="293" spans="1:5">
      <c r="A293" s="115" t="s">
        <v>229</v>
      </c>
      <c r="B293" s="115">
        <v>150</v>
      </c>
      <c r="C293" s="115">
        <v>80</v>
      </c>
      <c r="D293" s="227">
        <f>C293/B293*100</f>
        <v>53.3333333333333</v>
      </c>
      <c r="E293" s="115"/>
    </row>
    <row r="294" spans="1:5">
      <c r="A294" s="177" t="s">
        <v>230</v>
      </c>
      <c r="B294" s="115">
        <v>26</v>
      </c>
      <c r="C294" s="115"/>
      <c r="D294" s="227">
        <f>C294/B294*100</f>
        <v>0</v>
      </c>
      <c r="E294" s="115"/>
    </row>
    <row r="295" spans="1:5">
      <c r="A295" s="177" t="s">
        <v>231</v>
      </c>
      <c r="B295" s="115">
        <v>0</v>
      </c>
      <c r="C295" s="115"/>
      <c r="D295" s="227"/>
      <c r="E295" s="115"/>
    </row>
    <row r="296" spans="1:5">
      <c r="A296" s="179" t="s">
        <v>232</v>
      </c>
      <c r="B296" s="115">
        <v>39</v>
      </c>
      <c r="C296" s="115">
        <v>20</v>
      </c>
      <c r="D296" s="227">
        <f>C296/B296*100</f>
        <v>51.2820512820513</v>
      </c>
      <c r="E296" s="115"/>
    </row>
    <row r="297" spans="1:5">
      <c r="A297" s="178" t="s">
        <v>233</v>
      </c>
      <c r="B297" s="115"/>
      <c r="C297" s="115"/>
      <c r="D297" s="227"/>
      <c r="E297" s="115"/>
    </row>
    <row r="298" spans="1:5">
      <c r="A298" s="178" t="s">
        <v>234</v>
      </c>
      <c r="B298" s="115"/>
      <c r="C298" s="115"/>
      <c r="D298" s="227"/>
      <c r="E298" s="115"/>
    </row>
    <row r="299" spans="1:5">
      <c r="A299" s="178" t="s">
        <v>235</v>
      </c>
      <c r="B299" s="115"/>
      <c r="C299" s="115"/>
      <c r="D299" s="227"/>
      <c r="E299" s="115"/>
    </row>
    <row r="300" spans="1:5">
      <c r="A300" s="178" t="s">
        <v>104</v>
      </c>
      <c r="B300" s="115"/>
      <c r="C300" s="115"/>
      <c r="D300" s="227"/>
      <c r="E300" s="115"/>
    </row>
    <row r="301" spans="1:5">
      <c r="A301" s="178" t="s">
        <v>72</v>
      </c>
      <c r="B301" s="115"/>
      <c r="C301" s="115"/>
      <c r="D301" s="227"/>
      <c r="E301" s="115"/>
    </row>
    <row r="302" spans="1:5">
      <c r="A302" s="177" t="s">
        <v>236</v>
      </c>
      <c r="B302" s="115">
        <v>240</v>
      </c>
      <c r="C302" s="115">
        <v>130</v>
      </c>
      <c r="D302" s="227">
        <f>C302/B302*100</f>
        <v>54.1666666666667</v>
      </c>
      <c r="E302" s="115"/>
    </row>
    <row r="303" spans="1:5">
      <c r="A303" s="179" t="s">
        <v>237</v>
      </c>
      <c r="B303" s="115"/>
      <c r="C303" s="115"/>
      <c r="D303" s="227"/>
      <c r="E303" s="115"/>
    </row>
    <row r="304" spans="1:5">
      <c r="A304" s="177" t="s">
        <v>63</v>
      </c>
      <c r="B304" s="115"/>
      <c r="C304" s="115"/>
      <c r="D304" s="227"/>
      <c r="E304" s="115"/>
    </row>
    <row r="305" spans="1:5">
      <c r="A305" s="178" t="s">
        <v>64</v>
      </c>
      <c r="B305" s="115"/>
      <c r="C305" s="115"/>
      <c r="D305" s="227"/>
      <c r="E305" s="115"/>
    </row>
    <row r="306" spans="1:5">
      <c r="A306" s="178" t="s">
        <v>65</v>
      </c>
      <c r="B306" s="115"/>
      <c r="C306" s="115"/>
      <c r="D306" s="227"/>
      <c r="E306" s="115"/>
    </row>
    <row r="307" spans="1:5">
      <c r="A307" s="178" t="s">
        <v>238</v>
      </c>
      <c r="B307" s="115"/>
      <c r="C307" s="115"/>
      <c r="D307" s="227"/>
      <c r="E307" s="115"/>
    </row>
    <row r="308" spans="1:5">
      <c r="A308" s="115" t="s">
        <v>239</v>
      </c>
      <c r="B308" s="115"/>
      <c r="C308" s="115"/>
      <c r="D308" s="227"/>
      <c r="E308" s="115"/>
    </row>
    <row r="309" spans="1:5">
      <c r="A309" s="177" t="s">
        <v>240</v>
      </c>
      <c r="B309" s="115"/>
      <c r="C309" s="115"/>
      <c r="D309" s="227"/>
      <c r="E309" s="115"/>
    </row>
    <row r="310" spans="1:5">
      <c r="A310" s="177" t="s">
        <v>104</v>
      </c>
      <c r="B310" s="115"/>
      <c r="C310" s="115"/>
      <c r="D310" s="227"/>
      <c r="E310" s="115"/>
    </row>
    <row r="311" spans="1:5">
      <c r="A311" s="177" t="s">
        <v>72</v>
      </c>
      <c r="B311" s="115"/>
      <c r="C311" s="115"/>
      <c r="D311" s="227"/>
      <c r="E311" s="115"/>
    </row>
    <row r="312" spans="1:5">
      <c r="A312" s="177" t="s">
        <v>241</v>
      </c>
      <c r="B312" s="115"/>
      <c r="C312" s="115"/>
      <c r="D312" s="227"/>
      <c r="E312" s="115"/>
    </row>
    <row r="313" spans="1:5">
      <c r="A313" s="178" t="s">
        <v>242</v>
      </c>
      <c r="B313" s="115"/>
      <c r="C313" s="115"/>
      <c r="D313" s="227"/>
      <c r="E313" s="115"/>
    </row>
    <row r="314" spans="1:5">
      <c r="A314" s="178" t="s">
        <v>63</v>
      </c>
      <c r="B314" s="115"/>
      <c r="C314" s="115"/>
      <c r="D314" s="227"/>
      <c r="E314" s="115"/>
    </row>
    <row r="315" spans="1:5">
      <c r="A315" s="178" t="s">
        <v>64</v>
      </c>
      <c r="B315" s="115"/>
      <c r="C315" s="115"/>
      <c r="D315" s="227"/>
      <c r="E315" s="115"/>
    </row>
    <row r="316" spans="1:5">
      <c r="A316" s="177" t="s">
        <v>65</v>
      </c>
      <c r="B316" s="115"/>
      <c r="C316" s="115"/>
      <c r="D316" s="227"/>
      <c r="E316" s="115"/>
    </row>
    <row r="317" spans="1:5">
      <c r="A317" s="177" t="s">
        <v>243</v>
      </c>
      <c r="B317" s="115"/>
      <c r="C317" s="115"/>
      <c r="D317" s="227"/>
      <c r="E317" s="115"/>
    </row>
    <row r="318" spans="1:5">
      <c r="A318" s="177" t="s">
        <v>244</v>
      </c>
      <c r="B318" s="115"/>
      <c r="C318" s="115"/>
      <c r="D318" s="227"/>
      <c r="E318" s="115"/>
    </row>
    <row r="319" spans="1:5">
      <c r="A319" s="178" t="s">
        <v>245</v>
      </c>
      <c r="B319" s="115"/>
      <c r="C319" s="115"/>
      <c r="D319" s="227"/>
      <c r="E319" s="115"/>
    </row>
    <row r="320" spans="1:5">
      <c r="A320" s="178" t="s">
        <v>104</v>
      </c>
      <c r="B320" s="115"/>
      <c r="C320" s="115"/>
      <c r="D320" s="227"/>
      <c r="E320" s="115"/>
    </row>
    <row r="321" spans="1:5">
      <c r="A321" s="178" t="s">
        <v>72</v>
      </c>
      <c r="B321" s="115"/>
      <c r="C321" s="115"/>
      <c r="D321" s="227"/>
      <c r="E321" s="115"/>
    </row>
    <row r="322" spans="1:5">
      <c r="A322" s="178" t="s">
        <v>246</v>
      </c>
      <c r="B322" s="115"/>
      <c r="C322" s="115"/>
      <c r="D322" s="227"/>
      <c r="E322" s="115"/>
    </row>
    <row r="323" spans="1:5">
      <c r="A323" s="115" t="s">
        <v>247</v>
      </c>
      <c r="B323" s="115"/>
      <c r="C323" s="115"/>
      <c r="D323" s="227"/>
      <c r="E323" s="115"/>
    </row>
    <row r="324" spans="1:5">
      <c r="A324" s="177" t="s">
        <v>63</v>
      </c>
      <c r="B324" s="115"/>
      <c r="C324" s="115"/>
      <c r="D324" s="227"/>
      <c r="E324" s="115"/>
    </row>
    <row r="325" spans="1:5">
      <c r="A325" s="177" t="s">
        <v>64</v>
      </c>
      <c r="B325" s="115"/>
      <c r="C325" s="115"/>
      <c r="D325" s="227"/>
      <c r="E325" s="115"/>
    </row>
    <row r="326" spans="1:5">
      <c r="A326" s="179" t="s">
        <v>65</v>
      </c>
      <c r="B326" s="115"/>
      <c r="C326" s="115"/>
      <c r="D326" s="227"/>
      <c r="E326" s="115"/>
    </row>
    <row r="327" spans="1:5">
      <c r="A327" s="228" t="s">
        <v>248</v>
      </c>
      <c r="B327" s="115"/>
      <c r="C327" s="115"/>
      <c r="D327" s="227"/>
      <c r="E327" s="115"/>
    </row>
    <row r="328" spans="1:5">
      <c r="A328" s="178" t="s">
        <v>249</v>
      </c>
      <c r="B328" s="115"/>
      <c r="C328" s="115"/>
      <c r="D328" s="227"/>
      <c r="E328" s="115"/>
    </row>
    <row r="329" spans="1:5">
      <c r="A329" s="178" t="s">
        <v>72</v>
      </c>
      <c r="B329" s="115"/>
      <c r="C329" s="115"/>
      <c r="D329" s="227"/>
      <c r="E329" s="115"/>
    </row>
    <row r="330" spans="1:5">
      <c r="A330" s="177" t="s">
        <v>250</v>
      </c>
      <c r="B330" s="115"/>
      <c r="C330" s="115"/>
      <c r="D330" s="227"/>
      <c r="E330" s="115"/>
    </row>
    <row r="331" spans="1:5">
      <c r="A331" s="177" t="s">
        <v>251</v>
      </c>
      <c r="B331" s="115"/>
      <c r="C331" s="115"/>
      <c r="D331" s="227"/>
      <c r="E331" s="115"/>
    </row>
    <row r="332" spans="1:5">
      <c r="A332" s="177" t="s">
        <v>63</v>
      </c>
      <c r="B332" s="115"/>
      <c r="C332" s="115"/>
      <c r="D332" s="227"/>
      <c r="E332" s="115"/>
    </row>
    <row r="333" spans="1:5">
      <c r="A333" s="178" t="s">
        <v>64</v>
      </c>
      <c r="B333" s="115"/>
      <c r="C333" s="115"/>
      <c r="D333" s="227"/>
      <c r="E333" s="115"/>
    </row>
    <row r="334" spans="1:5">
      <c r="A334" s="177" t="s">
        <v>104</v>
      </c>
      <c r="B334" s="115"/>
      <c r="C334" s="115"/>
      <c r="D334" s="227"/>
      <c r="E334" s="115"/>
    </row>
    <row r="335" spans="1:5">
      <c r="A335" s="178" t="s">
        <v>252</v>
      </c>
      <c r="B335" s="115"/>
      <c r="C335" s="115"/>
      <c r="D335" s="227"/>
      <c r="E335" s="115"/>
    </row>
    <row r="336" spans="1:5">
      <c r="A336" s="177" t="s">
        <v>253</v>
      </c>
      <c r="B336" s="115"/>
      <c r="C336" s="115"/>
      <c r="D336" s="227"/>
      <c r="E336" s="115"/>
    </row>
    <row r="337" spans="1:5">
      <c r="A337" s="177" t="s">
        <v>254</v>
      </c>
      <c r="B337" s="115">
        <v>92312</v>
      </c>
      <c r="C337" s="115">
        <v>70000</v>
      </c>
      <c r="D337" s="227">
        <f t="shared" ref="D326:D393" si="2">C337/B337*100</f>
        <v>75.8297946095849</v>
      </c>
      <c r="E337" s="115"/>
    </row>
    <row r="338" spans="1:5">
      <c r="A338" s="177" t="s">
        <v>255</v>
      </c>
      <c r="B338" s="115"/>
      <c r="C338" s="115"/>
      <c r="D338" s="227"/>
      <c r="E338" s="115"/>
    </row>
    <row r="339" spans="1:5">
      <c r="A339" s="177" t="s">
        <v>256</v>
      </c>
      <c r="B339" s="115">
        <v>92312</v>
      </c>
      <c r="C339" s="115">
        <v>70000</v>
      </c>
      <c r="D339" s="227">
        <f t="shared" si="2"/>
        <v>75.8297946095849</v>
      </c>
      <c r="E339" s="115"/>
    </row>
    <row r="340" spans="1:5">
      <c r="A340" s="115" t="s">
        <v>257</v>
      </c>
      <c r="B340" s="115">
        <v>314005</v>
      </c>
      <c r="C340" s="115">
        <v>280000</v>
      </c>
      <c r="D340" s="227">
        <f t="shared" si="2"/>
        <v>89.170554609003</v>
      </c>
      <c r="E340" s="115"/>
    </row>
    <row r="341" spans="1:5">
      <c r="A341" s="178" t="s">
        <v>258</v>
      </c>
      <c r="B341" s="115">
        <v>6829</v>
      </c>
      <c r="C341" s="115">
        <v>7000</v>
      </c>
      <c r="D341" s="227">
        <f t="shared" si="2"/>
        <v>102.504026943916</v>
      </c>
      <c r="E341" s="115"/>
    </row>
    <row r="342" spans="1:5">
      <c r="A342" s="177" t="s">
        <v>63</v>
      </c>
      <c r="B342" s="115">
        <v>4564</v>
      </c>
      <c r="C342" s="115">
        <v>4000</v>
      </c>
      <c r="D342" s="227">
        <f t="shared" si="2"/>
        <v>87.6424189307625</v>
      </c>
      <c r="E342" s="115"/>
    </row>
    <row r="343" spans="1:5">
      <c r="A343" s="177" t="s">
        <v>64</v>
      </c>
      <c r="B343" s="115">
        <v>0</v>
      </c>
      <c r="C343" s="115"/>
      <c r="D343" s="227"/>
      <c r="E343" s="115"/>
    </row>
    <row r="344" spans="1:5">
      <c r="A344" s="177" t="s">
        <v>65</v>
      </c>
      <c r="B344" s="115">
        <v>0</v>
      </c>
      <c r="C344" s="115"/>
      <c r="D344" s="227"/>
      <c r="E344" s="115"/>
    </row>
    <row r="345" spans="1:5">
      <c r="A345" s="228" t="s">
        <v>259</v>
      </c>
      <c r="B345" s="115">
        <v>2265</v>
      </c>
      <c r="C345" s="115">
        <v>3000</v>
      </c>
      <c r="D345" s="227">
        <f t="shared" si="2"/>
        <v>132.450331125828</v>
      </c>
      <c r="E345" s="115"/>
    </row>
    <row r="346" spans="1:5">
      <c r="A346" s="177" t="s">
        <v>260</v>
      </c>
      <c r="B346" s="115">
        <v>280506</v>
      </c>
      <c r="C346" s="115">
        <v>257600</v>
      </c>
      <c r="D346" s="227">
        <f t="shared" si="2"/>
        <v>91.8340427655736</v>
      </c>
      <c r="E346" s="115"/>
    </row>
    <row r="347" spans="1:5">
      <c r="A347" s="177" t="s">
        <v>261</v>
      </c>
      <c r="B347" s="115">
        <v>40604</v>
      </c>
      <c r="C347" s="115">
        <v>32000</v>
      </c>
      <c r="D347" s="227">
        <f t="shared" si="2"/>
        <v>78.8099694611368</v>
      </c>
      <c r="E347" s="115"/>
    </row>
    <row r="348" spans="1:5">
      <c r="A348" s="177" t="s">
        <v>262</v>
      </c>
      <c r="B348" s="115">
        <v>137869</v>
      </c>
      <c r="C348" s="115">
        <v>142600</v>
      </c>
      <c r="D348" s="227">
        <f t="shared" si="2"/>
        <v>103.431518325367</v>
      </c>
      <c r="E348" s="115"/>
    </row>
    <row r="349" spans="1:5">
      <c r="A349" s="178" t="s">
        <v>263</v>
      </c>
      <c r="B349" s="115">
        <v>64249</v>
      </c>
      <c r="C349" s="115">
        <v>58000</v>
      </c>
      <c r="D349" s="227">
        <f t="shared" si="2"/>
        <v>90.2737785802114</v>
      </c>
      <c r="E349" s="115"/>
    </row>
    <row r="350" spans="1:5">
      <c r="A350" s="178" t="s">
        <v>264</v>
      </c>
      <c r="B350" s="115">
        <v>27018</v>
      </c>
      <c r="C350" s="115">
        <v>20000</v>
      </c>
      <c r="D350" s="227">
        <f t="shared" si="2"/>
        <v>74.0247242579021</v>
      </c>
      <c r="E350" s="115"/>
    </row>
    <row r="351" spans="1:5">
      <c r="A351" s="178" t="s">
        <v>265</v>
      </c>
      <c r="B351" s="115">
        <v>52</v>
      </c>
      <c r="C351" s="115"/>
      <c r="D351" s="227">
        <f t="shared" si="2"/>
        <v>0</v>
      </c>
      <c r="E351" s="115"/>
    </row>
    <row r="352" spans="1:5">
      <c r="A352" s="177" t="s">
        <v>266</v>
      </c>
      <c r="B352" s="115">
        <v>10714</v>
      </c>
      <c r="C352" s="115">
        <v>5000</v>
      </c>
      <c r="D352" s="227">
        <f t="shared" si="2"/>
        <v>46.6679111442972</v>
      </c>
      <c r="E352" s="115"/>
    </row>
    <row r="353" spans="1:5">
      <c r="A353" s="177" t="s">
        <v>267</v>
      </c>
      <c r="B353" s="115">
        <v>14356</v>
      </c>
      <c r="C353" s="115">
        <v>10000</v>
      </c>
      <c r="D353" s="227">
        <f t="shared" si="2"/>
        <v>69.6572861521315</v>
      </c>
      <c r="E353" s="115"/>
    </row>
    <row r="354" spans="1:5">
      <c r="A354" s="177" t="s">
        <v>268</v>
      </c>
      <c r="B354" s="115">
        <v>0</v>
      </c>
      <c r="C354" s="115"/>
      <c r="D354" s="227"/>
      <c r="E354" s="115"/>
    </row>
    <row r="355" spans="1:5">
      <c r="A355" s="177" t="s">
        <v>269</v>
      </c>
      <c r="B355" s="115">
        <v>7391</v>
      </c>
      <c r="C355" s="115">
        <v>5000</v>
      </c>
      <c r="D355" s="227">
        <f t="shared" si="2"/>
        <v>67.6498444053579</v>
      </c>
      <c r="E355" s="115"/>
    </row>
    <row r="356" spans="1:5">
      <c r="A356" s="177" t="s">
        <v>270</v>
      </c>
      <c r="B356" s="115">
        <v>1753</v>
      </c>
      <c r="C356" s="115">
        <v>1000</v>
      </c>
      <c r="D356" s="227">
        <f t="shared" si="2"/>
        <v>57.0450656018254</v>
      </c>
      <c r="E356" s="115"/>
    </row>
    <row r="357" spans="1:5">
      <c r="A357" s="178" t="s">
        <v>271</v>
      </c>
      <c r="B357" s="115">
        <v>0</v>
      </c>
      <c r="C357" s="115"/>
      <c r="D357" s="227"/>
      <c r="E357" s="115"/>
    </row>
    <row r="358" spans="1:5">
      <c r="A358" s="178" t="s">
        <v>272</v>
      </c>
      <c r="B358" s="115">
        <v>5212</v>
      </c>
      <c r="C358" s="115">
        <v>4000</v>
      </c>
      <c r="D358" s="227">
        <f t="shared" si="2"/>
        <v>76.7459708365311</v>
      </c>
      <c r="E358" s="115"/>
    </row>
    <row r="359" spans="1:5">
      <c r="A359" s="115" t="s">
        <v>273</v>
      </c>
      <c r="B359" s="115">
        <v>193</v>
      </c>
      <c r="C359" s="115">
        <v>100</v>
      </c>
      <c r="D359" s="227">
        <f t="shared" si="2"/>
        <v>51.8134715025907</v>
      </c>
      <c r="E359" s="115"/>
    </row>
    <row r="360" spans="1:5">
      <c r="A360" s="177" t="s">
        <v>274</v>
      </c>
      <c r="B360" s="115">
        <v>0</v>
      </c>
      <c r="C360" s="115"/>
      <c r="D360" s="227"/>
      <c r="E360" s="115"/>
    </row>
    <row r="361" spans="1:5">
      <c r="A361" s="177" t="s">
        <v>275</v>
      </c>
      <c r="B361" s="115">
        <v>0</v>
      </c>
      <c r="C361" s="115"/>
      <c r="D361" s="227"/>
      <c r="E361" s="115"/>
    </row>
    <row r="362" spans="1:5">
      <c r="A362" s="177" t="s">
        <v>276</v>
      </c>
      <c r="B362" s="115">
        <v>0</v>
      </c>
      <c r="C362" s="115"/>
      <c r="D362" s="227"/>
      <c r="E362" s="115"/>
    </row>
    <row r="363" spans="1:5">
      <c r="A363" s="178" t="s">
        <v>277</v>
      </c>
      <c r="B363" s="115">
        <v>191</v>
      </c>
      <c r="C363" s="115">
        <v>100</v>
      </c>
      <c r="D363" s="227">
        <f t="shared" si="2"/>
        <v>52.3560209424084</v>
      </c>
      <c r="E363" s="115"/>
    </row>
    <row r="364" spans="1:5">
      <c r="A364" s="178" t="s">
        <v>278</v>
      </c>
      <c r="B364" s="115">
        <v>2</v>
      </c>
      <c r="C364" s="115"/>
      <c r="D364" s="227">
        <f t="shared" si="2"/>
        <v>0</v>
      </c>
      <c r="E364" s="115"/>
    </row>
    <row r="365" spans="1:5">
      <c r="A365" s="178" t="s">
        <v>279</v>
      </c>
      <c r="B365" s="115">
        <v>840</v>
      </c>
      <c r="C365" s="115">
        <v>500</v>
      </c>
      <c r="D365" s="227">
        <f t="shared" si="2"/>
        <v>59.5238095238095</v>
      </c>
      <c r="E365" s="115"/>
    </row>
    <row r="366" spans="1:5">
      <c r="A366" s="177" t="s">
        <v>280</v>
      </c>
      <c r="B366" s="115">
        <v>609</v>
      </c>
      <c r="C366" s="115">
        <v>450</v>
      </c>
      <c r="D366" s="227">
        <f t="shared" si="2"/>
        <v>73.8916256157635</v>
      </c>
      <c r="E366" s="115"/>
    </row>
    <row r="367" spans="1:5">
      <c r="A367" s="177" t="s">
        <v>281</v>
      </c>
      <c r="B367" s="115">
        <v>0</v>
      </c>
      <c r="C367" s="115"/>
      <c r="D367" s="227"/>
      <c r="E367" s="115"/>
    </row>
    <row r="368" spans="1:5">
      <c r="A368" s="177" t="s">
        <v>282</v>
      </c>
      <c r="B368" s="115">
        <v>231</v>
      </c>
      <c r="C368" s="115">
        <v>50</v>
      </c>
      <c r="D368" s="227">
        <f t="shared" si="2"/>
        <v>21.6450216450216</v>
      </c>
      <c r="E368" s="115"/>
    </row>
    <row r="369" spans="1:5">
      <c r="A369" s="178" t="s">
        <v>283</v>
      </c>
      <c r="B369" s="115">
        <v>0</v>
      </c>
      <c r="C369" s="115"/>
      <c r="D369" s="227"/>
      <c r="E369" s="115"/>
    </row>
    <row r="370" spans="1:5">
      <c r="A370" s="178" t="s">
        <v>284</v>
      </c>
      <c r="B370" s="115">
        <v>0</v>
      </c>
      <c r="C370" s="115"/>
      <c r="D370" s="227"/>
      <c r="E370" s="115"/>
    </row>
    <row r="371" spans="1:5">
      <c r="A371" s="178" t="s">
        <v>285</v>
      </c>
      <c r="B371" s="115">
        <v>0</v>
      </c>
      <c r="C371" s="115"/>
      <c r="D371" s="227"/>
      <c r="E371" s="115"/>
    </row>
    <row r="372" spans="1:5">
      <c r="A372" s="115" t="s">
        <v>286</v>
      </c>
      <c r="B372" s="115">
        <v>0</v>
      </c>
      <c r="C372" s="115"/>
      <c r="D372" s="227"/>
      <c r="E372" s="115"/>
    </row>
    <row r="373" spans="1:5">
      <c r="A373" s="177" t="s">
        <v>287</v>
      </c>
      <c r="B373" s="115">
        <v>615</v>
      </c>
      <c r="C373" s="115">
        <v>400</v>
      </c>
      <c r="D373" s="227">
        <f t="shared" si="2"/>
        <v>65.0406504065041</v>
      </c>
      <c r="E373" s="115"/>
    </row>
    <row r="374" spans="1:5">
      <c r="A374" s="177" t="s">
        <v>288</v>
      </c>
      <c r="B374" s="115">
        <v>604</v>
      </c>
      <c r="C374" s="115">
        <v>400</v>
      </c>
      <c r="D374" s="227">
        <f t="shared" si="2"/>
        <v>66.2251655629139</v>
      </c>
      <c r="E374" s="115"/>
    </row>
    <row r="375" spans="1:5">
      <c r="A375" s="177" t="s">
        <v>289</v>
      </c>
      <c r="B375" s="115">
        <v>0</v>
      </c>
      <c r="C375" s="115"/>
      <c r="D375" s="227"/>
      <c r="E375" s="115"/>
    </row>
    <row r="376" spans="1:5">
      <c r="A376" s="178" t="s">
        <v>290</v>
      </c>
      <c r="B376" s="115">
        <v>11</v>
      </c>
      <c r="C376" s="115"/>
      <c r="D376" s="227">
        <f t="shared" si="2"/>
        <v>0</v>
      </c>
      <c r="E376" s="115"/>
    </row>
    <row r="377" spans="1:5">
      <c r="A377" s="178" t="s">
        <v>291</v>
      </c>
      <c r="B377" s="115">
        <v>2126</v>
      </c>
      <c r="C377" s="115">
        <v>1400</v>
      </c>
      <c r="D377" s="227">
        <f t="shared" si="2"/>
        <v>65.8513640639699</v>
      </c>
      <c r="E377" s="115"/>
    </row>
    <row r="378" spans="1:5">
      <c r="A378" s="178" t="s">
        <v>292</v>
      </c>
      <c r="B378" s="115">
        <v>371</v>
      </c>
      <c r="C378" s="115">
        <v>200</v>
      </c>
      <c r="D378" s="227">
        <f t="shared" si="2"/>
        <v>53.9083557951482</v>
      </c>
      <c r="E378" s="115"/>
    </row>
    <row r="379" spans="1:5">
      <c r="A379" s="177" t="s">
        <v>293</v>
      </c>
      <c r="B379" s="115">
        <v>1698</v>
      </c>
      <c r="C379" s="115">
        <v>1200</v>
      </c>
      <c r="D379" s="227">
        <f t="shared" si="2"/>
        <v>70.6713780918728</v>
      </c>
      <c r="E379" s="115"/>
    </row>
    <row r="380" spans="1:5">
      <c r="A380" s="177" t="s">
        <v>294</v>
      </c>
      <c r="B380" s="115">
        <v>8</v>
      </c>
      <c r="C380" s="115"/>
      <c r="D380" s="227">
        <f t="shared" si="2"/>
        <v>0</v>
      </c>
      <c r="E380" s="115"/>
    </row>
    <row r="381" spans="1:5">
      <c r="A381" s="177" t="s">
        <v>295</v>
      </c>
      <c r="B381" s="115">
        <v>0</v>
      </c>
      <c r="C381" s="115"/>
      <c r="D381" s="227"/>
      <c r="E381" s="115"/>
    </row>
    <row r="382" spans="1:5">
      <c r="A382" s="177" t="s">
        <v>296</v>
      </c>
      <c r="B382" s="115">
        <v>49</v>
      </c>
      <c r="C382" s="115"/>
      <c r="D382" s="227">
        <f t="shared" si="2"/>
        <v>0</v>
      </c>
      <c r="E382" s="115"/>
    </row>
    <row r="383" spans="1:5">
      <c r="A383" s="177" t="s">
        <v>297</v>
      </c>
      <c r="B383" s="115">
        <v>3966</v>
      </c>
      <c r="C383" s="115">
        <v>600</v>
      </c>
      <c r="D383" s="227">
        <f t="shared" si="2"/>
        <v>15.1285930408472</v>
      </c>
      <c r="E383" s="115"/>
    </row>
    <row r="384" spans="1:5">
      <c r="A384" s="178" t="s">
        <v>298</v>
      </c>
      <c r="B384" s="115">
        <v>0</v>
      </c>
      <c r="C384" s="115"/>
      <c r="D384" s="227"/>
      <c r="E384" s="115"/>
    </row>
    <row r="385" spans="1:5">
      <c r="A385" s="178" t="s">
        <v>299</v>
      </c>
      <c r="B385" s="115">
        <v>1142</v>
      </c>
      <c r="C385" s="115">
        <v>100</v>
      </c>
      <c r="D385" s="227">
        <f t="shared" si="2"/>
        <v>8.75656742556918</v>
      </c>
      <c r="E385" s="115"/>
    </row>
    <row r="386" spans="1:5">
      <c r="A386" s="178" t="s">
        <v>300</v>
      </c>
      <c r="B386" s="115">
        <v>0</v>
      </c>
      <c r="C386" s="115"/>
      <c r="D386" s="227"/>
      <c r="E386" s="115"/>
    </row>
    <row r="387" spans="1:5">
      <c r="A387" s="115" t="s">
        <v>301</v>
      </c>
      <c r="B387" s="115">
        <v>0</v>
      </c>
      <c r="C387" s="115"/>
      <c r="D387" s="227"/>
      <c r="E387" s="115"/>
    </row>
    <row r="388" spans="1:5">
      <c r="A388" s="177" t="s">
        <v>302</v>
      </c>
      <c r="B388" s="115">
        <v>186</v>
      </c>
      <c r="C388" s="115"/>
      <c r="D388" s="227">
        <f t="shared" si="2"/>
        <v>0</v>
      </c>
      <c r="E388" s="115"/>
    </row>
    <row r="389" spans="1:5">
      <c r="A389" s="177" t="s">
        <v>303</v>
      </c>
      <c r="B389" s="115">
        <v>2638</v>
      </c>
      <c r="C389" s="115">
        <v>500</v>
      </c>
      <c r="D389" s="227">
        <f t="shared" si="2"/>
        <v>18.9537528430629</v>
      </c>
      <c r="E389" s="115"/>
    </row>
    <row r="390" spans="1:5">
      <c r="A390" s="177" t="s">
        <v>304</v>
      </c>
      <c r="B390" s="115">
        <v>4574</v>
      </c>
      <c r="C390" s="115">
        <v>2400</v>
      </c>
      <c r="D390" s="227">
        <f t="shared" si="2"/>
        <v>52.4704853519895</v>
      </c>
      <c r="E390" s="115"/>
    </row>
    <row r="391" spans="1:5">
      <c r="A391" s="115" t="s">
        <v>305</v>
      </c>
      <c r="B391" s="115">
        <v>1959</v>
      </c>
      <c r="C391" s="115">
        <v>1000</v>
      </c>
      <c r="D391" s="227">
        <f t="shared" si="2"/>
        <v>51.0464522715671</v>
      </c>
      <c r="E391" s="115"/>
    </row>
    <row r="392" spans="1:5">
      <c r="A392" s="178" t="s">
        <v>306</v>
      </c>
      <c r="B392" s="115">
        <v>1218</v>
      </c>
      <c r="C392" s="115">
        <v>700</v>
      </c>
      <c r="D392" s="227">
        <f t="shared" si="2"/>
        <v>57.4712643678161</v>
      </c>
      <c r="E392" s="115"/>
    </row>
    <row r="393" spans="1:5">
      <c r="A393" s="177" t="s">
        <v>63</v>
      </c>
      <c r="B393" s="115">
        <v>806</v>
      </c>
      <c r="C393" s="115">
        <v>600</v>
      </c>
      <c r="D393" s="227">
        <f t="shared" si="2"/>
        <v>74.4416873449131</v>
      </c>
      <c r="E393" s="115"/>
    </row>
    <row r="394" spans="1:5">
      <c r="A394" s="177" t="s">
        <v>64</v>
      </c>
      <c r="B394" s="115">
        <v>0</v>
      </c>
      <c r="C394" s="115"/>
      <c r="D394" s="227"/>
      <c r="E394" s="115"/>
    </row>
    <row r="395" spans="1:5">
      <c r="A395" s="177" t="s">
        <v>65</v>
      </c>
      <c r="B395" s="115">
        <v>0</v>
      </c>
      <c r="C395" s="115"/>
      <c r="D395" s="227"/>
      <c r="E395" s="115"/>
    </row>
    <row r="396" spans="1:5">
      <c r="A396" s="178" t="s">
        <v>307</v>
      </c>
      <c r="B396" s="115">
        <v>412</v>
      </c>
      <c r="C396" s="115">
        <v>100</v>
      </c>
      <c r="D396" s="227">
        <f>C396/B396*100</f>
        <v>24.2718446601942</v>
      </c>
      <c r="E396" s="115"/>
    </row>
    <row r="397" spans="1:5">
      <c r="A397" s="177" t="s">
        <v>308</v>
      </c>
      <c r="B397" s="115"/>
      <c r="C397" s="115"/>
      <c r="D397" s="227"/>
      <c r="E397" s="115"/>
    </row>
    <row r="398" spans="1:5">
      <c r="A398" s="177" t="s">
        <v>309</v>
      </c>
      <c r="B398" s="115"/>
      <c r="C398" s="115"/>
      <c r="D398" s="227"/>
      <c r="E398" s="115"/>
    </row>
    <row r="399" spans="1:5">
      <c r="A399" s="115" t="s">
        <v>310</v>
      </c>
      <c r="B399" s="115"/>
      <c r="C399" s="115"/>
      <c r="D399" s="227"/>
      <c r="E399" s="115"/>
    </row>
    <row r="400" spans="1:5">
      <c r="A400" s="177" t="s">
        <v>311</v>
      </c>
      <c r="B400" s="115"/>
      <c r="C400" s="115"/>
      <c r="D400" s="227"/>
      <c r="E400" s="115"/>
    </row>
    <row r="401" spans="1:5">
      <c r="A401" s="177" t="s">
        <v>312</v>
      </c>
      <c r="B401" s="115"/>
      <c r="C401" s="115"/>
      <c r="D401" s="227"/>
      <c r="E401" s="115"/>
    </row>
    <row r="402" spans="1:5">
      <c r="A402" s="177" t="s">
        <v>313</v>
      </c>
      <c r="B402" s="115"/>
      <c r="C402" s="115"/>
      <c r="D402" s="227"/>
      <c r="E402" s="115"/>
    </row>
    <row r="403" spans="1:5">
      <c r="A403" s="178" t="s">
        <v>314</v>
      </c>
      <c r="B403" s="115"/>
      <c r="C403" s="115"/>
      <c r="D403" s="227"/>
      <c r="E403" s="115"/>
    </row>
    <row r="404" spans="1:5">
      <c r="A404" s="178" t="s">
        <v>315</v>
      </c>
      <c r="B404" s="115"/>
      <c r="C404" s="115"/>
      <c r="D404" s="227"/>
      <c r="E404" s="115"/>
    </row>
    <row r="405" spans="1:5">
      <c r="A405" s="178" t="s">
        <v>316</v>
      </c>
      <c r="B405" s="115"/>
      <c r="C405" s="115"/>
      <c r="D405" s="227"/>
      <c r="E405" s="115"/>
    </row>
    <row r="406" spans="1:5">
      <c r="A406" s="178" t="s">
        <v>317</v>
      </c>
      <c r="B406" s="115">
        <v>46</v>
      </c>
      <c r="C406" s="115">
        <v>20</v>
      </c>
      <c r="D406" s="227">
        <f>C406/B406*100</f>
        <v>43.4782608695652</v>
      </c>
      <c r="E406" s="115"/>
    </row>
    <row r="407" spans="1:5">
      <c r="A407" s="177" t="s">
        <v>309</v>
      </c>
      <c r="B407" s="115">
        <v>0</v>
      </c>
      <c r="C407" s="115"/>
      <c r="D407" s="227"/>
      <c r="E407" s="115"/>
    </row>
    <row r="408" spans="1:5">
      <c r="A408" s="177" t="s">
        <v>318</v>
      </c>
      <c r="B408" s="115">
        <v>46</v>
      </c>
      <c r="C408" s="115">
        <v>20</v>
      </c>
      <c r="D408" s="227">
        <f>C408/B408*100</f>
        <v>43.4782608695652</v>
      </c>
      <c r="E408" s="115"/>
    </row>
    <row r="409" spans="1:5">
      <c r="A409" s="177" t="s">
        <v>319</v>
      </c>
      <c r="B409" s="115">
        <v>0</v>
      </c>
      <c r="C409" s="115"/>
      <c r="D409" s="227"/>
      <c r="E409" s="115"/>
    </row>
    <row r="410" spans="1:5">
      <c r="A410" s="178" t="s">
        <v>320</v>
      </c>
      <c r="B410" s="115">
        <v>0</v>
      </c>
      <c r="C410" s="115"/>
      <c r="D410" s="227"/>
      <c r="E410" s="115"/>
    </row>
    <row r="411" spans="1:5">
      <c r="A411" s="178" t="s">
        <v>321</v>
      </c>
      <c r="B411" s="115">
        <v>0</v>
      </c>
      <c r="C411" s="115"/>
      <c r="D411" s="227"/>
      <c r="E411" s="115"/>
    </row>
    <row r="412" spans="1:5">
      <c r="A412" s="178" t="s">
        <v>322</v>
      </c>
      <c r="B412" s="115">
        <v>289</v>
      </c>
      <c r="C412" s="115">
        <v>50</v>
      </c>
      <c r="D412" s="227">
        <f>C412/B412*100</f>
        <v>17.3010380622837</v>
      </c>
      <c r="E412" s="115"/>
    </row>
    <row r="413" spans="1:5">
      <c r="A413" s="115" t="s">
        <v>309</v>
      </c>
      <c r="B413" s="115">
        <v>0</v>
      </c>
      <c r="C413" s="115"/>
      <c r="D413" s="227"/>
      <c r="E413" s="115"/>
    </row>
    <row r="414" spans="1:5">
      <c r="A414" s="177" t="s">
        <v>323</v>
      </c>
      <c r="B414" s="115">
        <v>169</v>
      </c>
      <c r="C414" s="115">
        <v>5</v>
      </c>
      <c r="D414" s="227">
        <f>C414/B414*100</f>
        <v>2.9585798816568</v>
      </c>
      <c r="E414" s="115"/>
    </row>
    <row r="415" spans="1:5">
      <c r="A415" s="177" t="s">
        <v>324</v>
      </c>
      <c r="B415" s="115"/>
      <c r="C415" s="115"/>
      <c r="D415" s="227"/>
      <c r="E415" s="115"/>
    </row>
    <row r="416" spans="1:5">
      <c r="A416" s="178" t="s">
        <v>325</v>
      </c>
      <c r="B416" s="115">
        <v>120</v>
      </c>
      <c r="C416" s="115">
        <v>45</v>
      </c>
      <c r="D416" s="227">
        <f>C416/B416*100</f>
        <v>37.5</v>
      </c>
      <c r="E416" s="115"/>
    </row>
    <row r="417" spans="1:5">
      <c r="A417" s="178" t="s">
        <v>326</v>
      </c>
      <c r="B417" s="115">
        <v>84</v>
      </c>
      <c r="C417" s="115">
        <v>30</v>
      </c>
      <c r="D417" s="227">
        <f>C417/B417*100</f>
        <v>35.7142857142857</v>
      </c>
      <c r="E417" s="115"/>
    </row>
    <row r="418" spans="1:5">
      <c r="A418" s="178" t="s">
        <v>309</v>
      </c>
      <c r="B418" s="115">
        <v>0</v>
      </c>
      <c r="C418" s="115"/>
      <c r="D418" s="227"/>
      <c r="E418" s="115"/>
    </row>
    <row r="419" spans="1:5">
      <c r="A419" s="177" t="s">
        <v>327</v>
      </c>
      <c r="B419" s="115">
        <v>0</v>
      </c>
      <c r="C419" s="115"/>
      <c r="D419" s="227"/>
      <c r="E419" s="115"/>
    </row>
    <row r="420" spans="1:5">
      <c r="A420" s="177" t="s">
        <v>328</v>
      </c>
      <c r="B420" s="115">
        <v>0</v>
      </c>
      <c r="C420" s="115"/>
      <c r="D420" s="227"/>
      <c r="E420" s="115"/>
    </row>
    <row r="421" spans="1:5">
      <c r="A421" s="177" t="s">
        <v>329</v>
      </c>
      <c r="B421" s="115">
        <v>84</v>
      </c>
      <c r="C421" s="115">
        <v>30</v>
      </c>
      <c r="D421" s="227">
        <f>C421/B421*100</f>
        <v>35.7142857142857</v>
      </c>
      <c r="E421" s="115"/>
    </row>
    <row r="422" spans="1:5">
      <c r="A422" s="178" t="s">
        <v>330</v>
      </c>
      <c r="B422" s="115">
        <v>0</v>
      </c>
      <c r="C422" s="115"/>
      <c r="D422" s="227"/>
      <c r="E422" s="115"/>
    </row>
    <row r="423" spans="1:5">
      <c r="A423" s="178" t="s">
        <v>331</v>
      </c>
      <c r="B423" s="115">
        <v>0</v>
      </c>
      <c r="C423" s="115"/>
      <c r="D423" s="227"/>
      <c r="E423" s="115"/>
    </row>
    <row r="424" spans="1:5">
      <c r="A424" s="178" t="s">
        <v>332</v>
      </c>
      <c r="B424" s="115">
        <v>0</v>
      </c>
      <c r="C424" s="115"/>
      <c r="D424" s="227"/>
      <c r="E424" s="115"/>
    </row>
    <row r="425" spans="1:5">
      <c r="A425" s="178" t="s">
        <v>333</v>
      </c>
      <c r="B425" s="115">
        <v>0</v>
      </c>
      <c r="C425" s="115"/>
      <c r="D425" s="227"/>
      <c r="E425" s="115"/>
    </row>
    <row r="426" spans="1:5">
      <c r="A426" s="178" t="s">
        <v>334</v>
      </c>
      <c r="B426" s="115">
        <v>0</v>
      </c>
      <c r="C426" s="115"/>
      <c r="D426" s="227"/>
      <c r="E426" s="115"/>
    </row>
    <row r="427" spans="1:5">
      <c r="A427" s="177" t="s">
        <v>335</v>
      </c>
      <c r="B427" s="115">
        <v>322</v>
      </c>
      <c r="C427" s="115">
        <v>200</v>
      </c>
      <c r="D427" s="227">
        <f>C427/B427*100</f>
        <v>62.111801242236</v>
      </c>
      <c r="E427" s="115"/>
    </row>
    <row r="428" spans="1:5">
      <c r="A428" s="177" t="s">
        <v>309</v>
      </c>
      <c r="B428" s="115">
        <v>247</v>
      </c>
      <c r="C428" s="115">
        <v>180</v>
      </c>
      <c r="D428" s="227">
        <f>C428/B428*100</f>
        <v>72.8744939271255</v>
      </c>
      <c r="E428" s="115"/>
    </row>
    <row r="429" spans="1:5">
      <c r="A429" s="178" t="s">
        <v>336</v>
      </c>
      <c r="B429" s="115">
        <v>9</v>
      </c>
      <c r="C429" s="115">
        <v>5</v>
      </c>
      <c r="D429" s="227">
        <f>C429/B429*100</f>
        <v>55.5555555555556</v>
      </c>
      <c r="E429" s="115"/>
    </row>
    <row r="430" spans="1:5">
      <c r="A430" s="178" t="s">
        <v>337</v>
      </c>
      <c r="B430" s="115">
        <v>0</v>
      </c>
      <c r="C430" s="115"/>
      <c r="D430" s="227"/>
      <c r="E430" s="115"/>
    </row>
    <row r="431" spans="1:5">
      <c r="A431" s="178" t="s">
        <v>338</v>
      </c>
      <c r="B431" s="115">
        <v>0</v>
      </c>
      <c r="C431" s="115"/>
      <c r="D431" s="227"/>
      <c r="E431" s="115"/>
    </row>
    <row r="432" spans="1:5">
      <c r="A432" s="177" t="s">
        <v>339</v>
      </c>
      <c r="B432" s="115">
        <v>24</v>
      </c>
      <c r="C432" s="115"/>
      <c r="D432" s="227">
        <f>C432/B432*100</f>
        <v>0</v>
      </c>
      <c r="E432" s="115"/>
    </row>
    <row r="433" spans="1:5">
      <c r="A433" s="177" t="s">
        <v>340</v>
      </c>
      <c r="B433" s="115">
        <v>42</v>
      </c>
      <c r="C433" s="115">
        <v>15</v>
      </c>
      <c r="D433" s="227">
        <f>C433/B433*100</f>
        <v>35.7142857142857</v>
      </c>
      <c r="E433" s="115"/>
    </row>
    <row r="434" spans="1:5">
      <c r="A434" s="177" t="s">
        <v>341</v>
      </c>
      <c r="B434" s="115">
        <v>0</v>
      </c>
      <c r="C434" s="115"/>
      <c r="D434" s="227"/>
      <c r="E434" s="115"/>
    </row>
    <row r="435" spans="1:5">
      <c r="A435" s="178" t="s">
        <v>342</v>
      </c>
      <c r="B435" s="115">
        <v>0</v>
      </c>
      <c r="C435" s="115"/>
      <c r="D435" s="227"/>
      <c r="E435" s="115"/>
    </row>
    <row r="436" spans="1:5">
      <c r="A436" s="178" t="s">
        <v>343</v>
      </c>
      <c r="B436" s="115">
        <v>0</v>
      </c>
      <c r="C436" s="115"/>
      <c r="D436" s="227"/>
      <c r="E436" s="115"/>
    </row>
    <row r="437" spans="1:5">
      <c r="A437" s="178" t="s">
        <v>344</v>
      </c>
      <c r="B437" s="115">
        <v>0</v>
      </c>
      <c r="C437" s="115"/>
      <c r="D437" s="227"/>
      <c r="E437" s="115"/>
    </row>
    <row r="438" spans="1:5">
      <c r="A438" s="115" t="s">
        <v>345</v>
      </c>
      <c r="B438" s="115">
        <v>0</v>
      </c>
      <c r="C438" s="115"/>
      <c r="D438" s="227"/>
      <c r="E438" s="115"/>
    </row>
    <row r="439" spans="1:5">
      <c r="A439" s="178" t="s">
        <v>346</v>
      </c>
      <c r="B439" s="115">
        <v>0</v>
      </c>
      <c r="C439" s="115"/>
      <c r="D439" s="227"/>
      <c r="E439" s="115"/>
    </row>
    <row r="440" spans="1:5">
      <c r="A440" s="178" t="s">
        <v>347</v>
      </c>
      <c r="B440" s="115">
        <v>0</v>
      </c>
      <c r="C440" s="115"/>
      <c r="D440" s="227"/>
      <c r="E440" s="115"/>
    </row>
    <row r="441" spans="1:5">
      <c r="A441" s="178" t="s">
        <v>348</v>
      </c>
      <c r="B441" s="115">
        <v>0</v>
      </c>
      <c r="C441" s="115"/>
      <c r="D441" s="227"/>
      <c r="E441" s="115"/>
    </row>
    <row r="442" spans="1:5">
      <c r="A442" s="177" t="s">
        <v>349</v>
      </c>
      <c r="B442" s="115">
        <v>0</v>
      </c>
      <c r="C442" s="115"/>
      <c r="D442" s="227"/>
      <c r="E442" s="115"/>
    </row>
    <row r="443" spans="1:5">
      <c r="A443" s="177" t="s">
        <v>350</v>
      </c>
      <c r="B443" s="115">
        <v>0</v>
      </c>
      <c r="C443" s="115"/>
      <c r="D443" s="227"/>
      <c r="E443" s="115"/>
    </row>
    <row r="444" spans="1:5">
      <c r="A444" s="178" t="s">
        <v>351</v>
      </c>
      <c r="B444" s="115">
        <v>0</v>
      </c>
      <c r="C444" s="115"/>
      <c r="D444" s="227"/>
      <c r="E444" s="115"/>
    </row>
    <row r="445" spans="1:5">
      <c r="A445" s="178" t="s">
        <v>352</v>
      </c>
      <c r="B445" s="115">
        <v>0</v>
      </c>
      <c r="C445" s="115"/>
      <c r="D445" s="227"/>
      <c r="E445" s="115"/>
    </row>
    <row r="446" spans="1:5">
      <c r="A446" s="178" t="s">
        <v>353</v>
      </c>
      <c r="B446" s="115">
        <v>0</v>
      </c>
      <c r="C446" s="115"/>
      <c r="D446" s="227"/>
      <c r="E446" s="115"/>
    </row>
    <row r="447" spans="1:5">
      <c r="A447" s="115" t="s">
        <v>354</v>
      </c>
      <c r="B447" s="115">
        <v>22288</v>
      </c>
      <c r="C447" s="115">
        <v>20000</v>
      </c>
      <c r="D447" s="227">
        <f>C447/B447*100</f>
        <v>89.7343862167983</v>
      </c>
      <c r="E447" s="115"/>
    </row>
    <row r="448" spans="1:5">
      <c r="A448" s="115" t="s">
        <v>355</v>
      </c>
      <c r="B448" s="115">
        <v>12431</v>
      </c>
      <c r="C448" s="115">
        <v>10620</v>
      </c>
      <c r="D448" s="227">
        <f>C448/B448*100</f>
        <v>85.4315823344864</v>
      </c>
      <c r="E448" s="115"/>
    </row>
    <row r="449" spans="1:5">
      <c r="A449" s="115" t="s">
        <v>63</v>
      </c>
      <c r="B449" s="115">
        <v>2913</v>
      </c>
      <c r="C449" s="115">
        <v>3820</v>
      </c>
      <c r="D449" s="227">
        <f>C449/B449*100</f>
        <v>131.136285616203</v>
      </c>
      <c r="E449" s="115"/>
    </row>
    <row r="450" spans="1:5">
      <c r="A450" s="115" t="s">
        <v>64</v>
      </c>
      <c r="B450" s="115">
        <v>0</v>
      </c>
      <c r="C450" s="115"/>
      <c r="D450" s="227"/>
      <c r="E450" s="115"/>
    </row>
    <row r="451" spans="1:5">
      <c r="A451" s="115" t="s">
        <v>65</v>
      </c>
      <c r="B451" s="115">
        <v>170</v>
      </c>
      <c r="C451" s="115"/>
      <c r="D451" s="227">
        <f>C451/B451*100</f>
        <v>0</v>
      </c>
      <c r="E451" s="115"/>
    </row>
    <row r="452" spans="1:5">
      <c r="A452" s="115" t="s">
        <v>356</v>
      </c>
      <c r="B452" s="115">
        <v>486</v>
      </c>
      <c r="C452" s="115">
        <v>300</v>
      </c>
      <c r="D452" s="227">
        <f>C452/B452*100</f>
        <v>61.7283950617284</v>
      </c>
      <c r="E452" s="115"/>
    </row>
    <row r="453" spans="1:5">
      <c r="A453" s="115" t="s">
        <v>357</v>
      </c>
      <c r="B453" s="115">
        <v>302</v>
      </c>
      <c r="C453" s="115">
        <v>150</v>
      </c>
      <c r="D453" s="227">
        <f>C453/B453*100</f>
        <v>49.6688741721854</v>
      </c>
      <c r="E453" s="115"/>
    </row>
    <row r="454" spans="1:5">
      <c r="A454" s="115" t="s">
        <v>358</v>
      </c>
      <c r="B454" s="115">
        <v>2</v>
      </c>
      <c r="C454" s="115"/>
      <c r="D454" s="227">
        <f t="shared" ref="D454:D517" si="3">C454/B454*100</f>
        <v>0</v>
      </c>
      <c r="E454" s="115"/>
    </row>
    <row r="455" spans="1:5">
      <c r="A455" s="115" t="s">
        <v>359</v>
      </c>
      <c r="B455" s="115">
        <v>2779</v>
      </c>
      <c r="C455" s="115">
        <v>2000</v>
      </c>
      <c r="D455" s="227">
        <f t="shared" si="3"/>
        <v>71.9683339330694</v>
      </c>
      <c r="E455" s="115"/>
    </row>
    <row r="456" spans="1:5">
      <c r="A456" s="115" t="s">
        <v>360</v>
      </c>
      <c r="B456" s="115">
        <v>18</v>
      </c>
      <c r="C456" s="115"/>
      <c r="D456" s="227">
        <f t="shared" si="3"/>
        <v>0</v>
      </c>
      <c r="E456" s="115"/>
    </row>
    <row r="457" spans="1:5">
      <c r="A457" s="115" t="s">
        <v>361</v>
      </c>
      <c r="B457" s="115">
        <v>1817</v>
      </c>
      <c r="C457" s="115">
        <v>700</v>
      </c>
      <c r="D457" s="227">
        <f t="shared" si="3"/>
        <v>38.5250412768299</v>
      </c>
      <c r="E457" s="115"/>
    </row>
    <row r="458" spans="1:5">
      <c r="A458" s="115" t="s">
        <v>362</v>
      </c>
      <c r="B458" s="115">
        <v>0</v>
      </c>
      <c r="C458" s="115">
        <v>600</v>
      </c>
      <c r="D458" s="227"/>
      <c r="E458" s="115"/>
    </row>
    <row r="459" spans="1:5">
      <c r="A459" s="115" t="s">
        <v>363</v>
      </c>
      <c r="B459" s="115">
        <v>126</v>
      </c>
      <c r="C459" s="115">
        <v>50</v>
      </c>
      <c r="D459" s="227">
        <f t="shared" si="3"/>
        <v>39.6825396825397</v>
      </c>
      <c r="E459" s="115"/>
    </row>
    <row r="460" spans="1:5">
      <c r="A460" s="115" t="s">
        <v>364</v>
      </c>
      <c r="B460" s="115">
        <v>10</v>
      </c>
      <c r="C460" s="115"/>
      <c r="D460" s="227">
        <f t="shared" si="3"/>
        <v>0</v>
      </c>
      <c r="E460" s="115"/>
    </row>
    <row r="461" spans="1:5">
      <c r="A461" s="115" t="s">
        <v>365</v>
      </c>
      <c r="B461" s="115">
        <v>5</v>
      </c>
      <c r="C461" s="115"/>
      <c r="D461" s="227">
        <f t="shared" si="3"/>
        <v>0</v>
      </c>
      <c r="E461" s="115"/>
    </row>
    <row r="462" spans="1:5">
      <c r="A462" s="115" t="s">
        <v>366</v>
      </c>
      <c r="B462" s="115">
        <v>1</v>
      </c>
      <c r="C462" s="115"/>
      <c r="D462" s="227">
        <f t="shared" si="3"/>
        <v>0</v>
      </c>
      <c r="E462" s="115"/>
    </row>
    <row r="463" spans="1:5">
      <c r="A463" s="115" t="s">
        <v>367</v>
      </c>
      <c r="B463" s="115">
        <v>3802</v>
      </c>
      <c r="C463" s="115">
        <v>3000</v>
      </c>
      <c r="D463" s="227">
        <f t="shared" si="3"/>
        <v>78.9058390320884</v>
      </c>
      <c r="E463" s="115"/>
    </row>
    <row r="464" spans="1:5">
      <c r="A464" s="115" t="s">
        <v>368</v>
      </c>
      <c r="B464" s="115">
        <v>166</v>
      </c>
      <c r="C464" s="115">
        <v>80</v>
      </c>
      <c r="D464" s="227">
        <f t="shared" si="3"/>
        <v>48.1927710843374</v>
      </c>
      <c r="E464" s="115"/>
    </row>
    <row r="465" spans="1:5">
      <c r="A465" s="115" t="s">
        <v>63</v>
      </c>
      <c r="B465" s="115">
        <v>55</v>
      </c>
      <c r="C465" s="115">
        <v>35</v>
      </c>
      <c r="D465" s="227">
        <f t="shared" si="3"/>
        <v>63.6363636363636</v>
      </c>
      <c r="E465" s="115"/>
    </row>
    <row r="466" spans="1:5">
      <c r="A466" s="115" t="s">
        <v>64</v>
      </c>
      <c r="B466" s="115">
        <v>0</v>
      </c>
      <c r="C466" s="115"/>
      <c r="D466" s="227"/>
      <c r="E466" s="115"/>
    </row>
    <row r="467" spans="1:5">
      <c r="A467" s="115" t="s">
        <v>65</v>
      </c>
      <c r="B467" s="115">
        <v>0</v>
      </c>
      <c r="C467" s="115"/>
      <c r="D467" s="227"/>
      <c r="E467" s="115"/>
    </row>
    <row r="468" spans="1:5">
      <c r="A468" s="115" t="s">
        <v>369</v>
      </c>
      <c r="B468" s="115">
        <v>101</v>
      </c>
      <c r="C468" s="115">
        <v>40</v>
      </c>
      <c r="D468" s="227">
        <f t="shared" si="3"/>
        <v>39.6039603960396</v>
      </c>
      <c r="E468" s="115"/>
    </row>
    <row r="469" spans="1:5">
      <c r="A469" s="115" t="s">
        <v>370</v>
      </c>
      <c r="B469" s="115">
        <v>10</v>
      </c>
      <c r="C469" s="115">
        <v>5</v>
      </c>
      <c r="D469" s="227">
        <f t="shared" si="3"/>
        <v>50</v>
      </c>
      <c r="E469" s="115"/>
    </row>
    <row r="470" spans="1:5">
      <c r="A470" s="115" t="s">
        <v>371</v>
      </c>
      <c r="B470" s="115">
        <v>0</v>
      </c>
      <c r="C470" s="115"/>
      <c r="D470" s="227"/>
      <c r="E470" s="115"/>
    </row>
    <row r="471" spans="1:5">
      <c r="A471" s="115" t="s">
        <v>372</v>
      </c>
      <c r="B471" s="115">
        <v>0</v>
      </c>
      <c r="C471" s="115"/>
      <c r="D471" s="227"/>
      <c r="E471" s="115"/>
    </row>
    <row r="472" spans="1:5">
      <c r="A472" s="115" t="s">
        <v>373</v>
      </c>
      <c r="B472" s="115">
        <v>1480</v>
      </c>
      <c r="C472" s="115">
        <v>2000</v>
      </c>
      <c r="D472" s="227">
        <f t="shared" si="3"/>
        <v>135.135135135135</v>
      </c>
      <c r="E472" s="115"/>
    </row>
    <row r="473" spans="1:5">
      <c r="A473" s="115" t="s">
        <v>63</v>
      </c>
      <c r="B473" s="115">
        <v>0</v>
      </c>
      <c r="C473" s="115"/>
      <c r="D473" s="227"/>
      <c r="E473" s="115"/>
    </row>
    <row r="474" spans="1:5">
      <c r="A474" s="115" t="s">
        <v>64</v>
      </c>
      <c r="B474" s="115">
        <v>0</v>
      </c>
      <c r="C474" s="115"/>
      <c r="D474" s="227"/>
      <c r="E474" s="115"/>
    </row>
    <row r="475" spans="1:5">
      <c r="A475" s="115" t="s">
        <v>65</v>
      </c>
      <c r="B475" s="115">
        <v>0</v>
      </c>
      <c r="C475" s="115"/>
      <c r="D475" s="227"/>
      <c r="E475" s="115"/>
    </row>
    <row r="476" spans="1:5">
      <c r="A476" s="115" t="s">
        <v>374</v>
      </c>
      <c r="B476" s="115">
        <v>88</v>
      </c>
      <c r="C476" s="115">
        <v>50</v>
      </c>
      <c r="D476" s="227">
        <f t="shared" si="3"/>
        <v>56.8181818181818</v>
      </c>
      <c r="E476" s="115"/>
    </row>
    <row r="477" spans="1:5">
      <c r="A477" s="115" t="s">
        <v>375</v>
      </c>
      <c r="B477" s="115">
        <v>0</v>
      </c>
      <c r="C477" s="115"/>
      <c r="D477" s="227"/>
      <c r="E477" s="115"/>
    </row>
    <row r="478" spans="1:5">
      <c r="A478" s="115" t="s">
        <v>376</v>
      </c>
      <c r="B478" s="115">
        <v>204</v>
      </c>
      <c r="C478" s="115">
        <v>150</v>
      </c>
      <c r="D478" s="227">
        <f t="shared" si="3"/>
        <v>73.5294117647059</v>
      </c>
      <c r="E478" s="115"/>
    </row>
    <row r="479" spans="1:5">
      <c r="A479" s="115" t="s">
        <v>377</v>
      </c>
      <c r="B479" s="115">
        <v>780</v>
      </c>
      <c r="C479" s="115">
        <v>1500</v>
      </c>
      <c r="D479" s="227">
        <f t="shared" si="3"/>
        <v>192.307692307692</v>
      </c>
      <c r="E479" s="115"/>
    </row>
    <row r="480" spans="1:5">
      <c r="A480" s="115" t="s">
        <v>378</v>
      </c>
      <c r="B480" s="115">
        <v>45</v>
      </c>
      <c r="C480" s="115">
        <v>20</v>
      </c>
      <c r="D480" s="227">
        <f t="shared" si="3"/>
        <v>44.4444444444444</v>
      </c>
      <c r="E480" s="115"/>
    </row>
    <row r="481" spans="1:5">
      <c r="A481" s="115" t="s">
        <v>379</v>
      </c>
      <c r="B481" s="115">
        <v>0</v>
      </c>
      <c r="C481" s="115"/>
      <c r="D481" s="227"/>
      <c r="E481" s="115"/>
    </row>
    <row r="482" spans="1:5">
      <c r="A482" s="115" t="s">
        <v>380</v>
      </c>
      <c r="B482" s="115">
        <v>363</v>
      </c>
      <c r="C482" s="115">
        <v>280</v>
      </c>
      <c r="D482" s="227">
        <f t="shared" si="3"/>
        <v>77.1349862258953</v>
      </c>
      <c r="E482" s="115"/>
    </row>
    <row r="483" spans="1:5">
      <c r="A483" s="115" t="s">
        <v>381</v>
      </c>
      <c r="B483" s="115">
        <v>1862</v>
      </c>
      <c r="C483" s="115">
        <v>1800</v>
      </c>
      <c r="D483" s="227">
        <f t="shared" si="3"/>
        <v>96.6702470461869</v>
      </c>
      <c r="E483" s="115"/>
    </row>
    <row r="484" spans="1:5">
      <c r="A484" s="115" t="s">
        <v>63</v>
      </c>
      <c r="B484" s="115">
        <v>267</v>
      </c>
      <c r="C484" s="115">
        <v>120</v>
      </c>
      <c r="D484" s="227">
        <f t="shared" si="3"/>
        <v>44.9438202247191</v>
      </c>
      <c r="E484" s="115"/>
    </row>
    <row r="485" spans="1:5">
      <c r="A485" s="115" t="s">
        <v>64</v>
      </c>
      <c r="B485" s="115">
        <v>0</v>
      </c>
      <c r="C485" s="115"/>
      <c r="D485" s="227"/>
      <c r="E485" s="115"/>
    </row>
    <row r="486" spans="1:5">
      <c r="A486" s="115" t="s">
        <v>65</v>
      </c>
      <c r="B486" s="115">
        <v>0</v>
      </c>
      <c r="C486" s="115"/>
      <c r="D486" s="227"/>
      <c r="E486" s="115"/>
    </row>
    <row r="487" spans="1:5">
      <c r="A487" s="115" t="s">
        <v>382</v>
      </c>
      <c r="B487" s="115">
        <v>0</v>
      </c>
      <c r="C487" s="115"/>
      <c r="D487" s="227"/>
      <c r="E487" s="115"/>
    </row>
    <row r="488" spans="1:5">
      <c r="A488" s="115" t="s">
        <v>383</v>
      </c>
      <c r="B488" s="115">
        <v>1323</v>
      </c>
      <c r="C488" s="115">
        <v>1530</v>
      </c>
      <c r="D488" s="227">
        <f t="shared" si="3"/>
        <v>115.646258503401</v>
      </c>
      <c r="E488" s="115"/>
    </row>
    <row r="489" spans="1:5">
      <c r="A489" s="115" t="s">
        <v>384</v>
      </c>
      <c r="B489" s="115">
        <v>0</v>
      </c>
      <c r="C489" s="115"/>
      <c r="D489" s="227"/>
      <c r="E489" s="115"/>
    </row>
    <row r="490" spans="1:5">
      <c r="A490" s="115" t="s">
        <v>385</v>
      </c>
      <c r="B490" s="115">
        <v>83</v>
      </c>
      <c r="C490" s="115">
        <v>50</v>
      </c>
      <c r="D490" s="227">
        <f t="shared" si="3"/>
        <v>60.2409638554217</v>
      </c>
      <c r="E490" s="115"/>
    </row>
    <row r="491" spans="1:5">
      <c r="A491" s="115" t="s">
        <v>386</v>
      </c>
      <c r="B491" s="115">
        <v>189</v>
      </c>
      <c r="C491" s="115">
        <v>100</v>
      </c>
      <c r="D491" s="227">
        <f t="shared" si="3"/>
        <v>52.9100529100529</v>
      </c>
      <c r="E491" s="115"/>
    </row>
    <row r="492" spans="1:5">
      <c r="A492" s="115" t="s">
        <v>387</v>
      </c>
      <c r="B492" s="115">
        <v>5401</v>
      </c>
      <c r="C492" s="115">
        <v>5000</v>
      </c>
      <c r="D492" s="227">
        <f t="shared" si="3"/>
        <v>92.5754489909276</v>
      </c>
      <c r="E492" s="115"/>
    </row>
    <row r="493" spans="1:5">
      <c r="A493" s="115" t="s">
        <v>63</v>
      </c>
      <c r="B493" s="115">
        <v>586</v>
      </c>
      <c r="C493" s="115">
        <v>300</v>
      </c>
      <c r="D493" s="227">
        <f t="shared" si="3"/>
        <v>51.1945392491468</v>
      </c>
      <c r="E493" s="115"/>
    </row>
    <row r="494" spans="1:5">
      <c r="A494" s="115" t="s">
        <v>64</v>
      </c>
      <c r="B494" s="115">
        <v>0</v>
      </c>
      <c r="C494" s="115"/>
      <c r="D494" s="227"/>
      <c r="E494" s="115"/>
    </row>
    <row r="495" spans="1:5">
      <c r="A495" s="115" t="s">
        <v>65</v>
      </c>
      <c r="B495" s="115">
        <v>0</v>
      </c>
      <c r="C495" s="115"/>
      <c r="D495" s="227"/>
      <c r="E495" s="115"/>
    </row>
    <row r="496" spans="1:5">
      <c r="A496" s="115" t="s">
        <v>388</v>
      </c>
      <c r="B496" s="115">
        <v>1060</v>
      </c>
      <c r="C496" s="115">
        <v>800</v>
      </c>
      <c r="D496" s="227">
        <f t="shared" si="3"/>
        <v>75.4716981132076</v>
      </c>
      <c r="E496" s="115"/>
    </row>
    <row r="497" spans="1:5">
      <c r="A497" s="115" t="s">
        <v>389</v>
      </c>
      <c r="B497" s="115">
        <v>2229</v>
      </c>
      <c r="C497" s="115">
        <v>2900</v>
      </c>
      <c r="D497" s="227">
        <f t="shared" si="3"/>
        <v>130.103185284881</v>
      </c>
      <c r="E497" s="115"/>
    </row>
    <row r="498" spans="1:5">
      <c r="A498" s="115" t="s">
        <v>390</v>
      </c>
      <c r="B498" s="115">
        <v>0</v>
      </c>
      <c r="C498" s="115"/>
      <c r="D498" s="227"/>
      <c r="E498" s="115"/>
    </row>
    <row r="499" spans="1:5">
      <c r="A499" s="115" t="s">
        <v>391</v>
      </c>
      <c r="B499" s="115">
        <v>1526</v>
      </c>
      <c r="C499" s="115">
        <v>1000</v>
      </c>
      <c r="D499" s="227">
        <f t="shared" si="3"/>
        <v>65.5307994757536</v>
      </c>
      <c r="E499" s="115"/>
    </row>
    <row r="500" spans="1:5">
      <c r="A500" s="115" t="s">
        <v>392</v>
      </c>
      <c r="B500" s="115">
        <v>948</v>
      </c>
      <c r="C500" s="115">
        <v>500</v>
      </c>
      <c r="D500" s="227">
        <f t="shared" si="3"/>
        <v>52.7426160337553</v>
      </c>
      <c r="E500" s="115"/>
    </row>
    <row r="501" spans="1:5">
      <c r="A501" s="115" t="s">
        <v>393</v>
      </c>
      <c r="B501" s="115">
        <v>89</v>
      </c>
      <c r="C501" s="115">
        <v>50</v>
      </c>
      <c r="D501" s="227">
        <f t="shared" si="3"/>
        <v>56.1797752808989</v>
      </c>
      <c r="E501" s="115"/>
    </row>
    <row r="502" spans="1:5">
      <c r="A502" s="115" t="s">
        <v>394</v>
      </c>
      <c r="B502" s="115">
        <v>5</v>
      </c>
      <c r="C502" s="115"/>
      <c r="D502" s="227">
        <f t="shared" si="3"/>
        <v>0</v>
      </c>
      <c r="E502" s="115"/>
    </row>
    <row r="503" spans="1:5">
      <c r="A503" s="115" t="s">
        <v>395</v>
      </c>
      <c r="B503" s="115">
        <v>854</v>
      </c>
      <c r="C503" s="115">
        <v>450</v>
      </c>
      <c r="D503" s="227">
        <f t="shared" si="3"/>
        <v>52.6932084309134</v>
      </c>
      <c r="E503" s="115"/>
    </row>
    <row r="504" spans="1:5">
      <c r="A504" s="115" t="s">
        <v>396</v>
      </c>
      <c r="B504" s="115">
        <v>202855</v>
      </c>
      <c r="C504" s="80">
        <v>170000</v>
      </c>
      <c r="D504" s="227">
        <f t="shared" si="3"/>
        <v>83.8037021517833</v>
      </c>
      <c r="E504" s="115"/>
    </row>
    <row r="505" spans="1:5">
      <c r="A505" s="115" t="s">
        <v>397</v>
      </c>
      <c r="B505" s="115">
        <v>7542</v>
      </c>
      <c r="C505" s="80">
        <v>6700</v>
      </c>
      <c r="D505" s="227">
        <f t="shared" si="3"/>
        <v>88.8358525590029</v>
      </c>
      <c r="E505" s="115"/>
    </row>
    <row r="506" spans="1:5">
      <c r="A506" s="115" t="s">
        <v>63</v>
      </c>
      <c r="B506" s="115">
        <v>3744</v>
      </c>
      <c r="C506" s="115">
        <v>3795</v>
      </c>
      <c r="D506" s="227">
        <f t="shared" si="3"/>
        <v>101.362179487179</v>
      </c>
      <c r="E506" s="115"/>
    </row>
    <row r="507" spans="1:5">
      <c r="A507" s="115" t="s">
        <v>64</v>
      </c>
      <c r="B507" s="115">
        <v>0</v>
      </c>
      <c r="C507" s="115"/>
      <c r="D507" s="227"/>
      <c r="E507" s="115"/>
    </row>
    <row r="508" spans="1:5">
      <c r="A508" s="115" t="s">
        <v>65</v>
      </c>
      <c r="B508" s="115">
        <v>0</v>
      </c>
      <c r="C508" s="115"/>
      <c r="D508" s="227"/>
      <c r="E508" s="115"/>
    </row>
    <row r="509" spans="1:5">
      <c r="A509" s="115" t="s">
        <v>398</v>
      </c>
      <c r="B509" s="115">
        <v>0</v>
      </c>
      <c r="C509" s="115"/>
      <c r="D509" s="227"/>
      <c r="E509" s="115"/>
    </row>
    <row r="510" spans="1:5">
      <c r="A510" s="115" t="s">
        <v>399</v>
      </c>
      <c r="B510" s="115">
        <v>1</v>
      </c>
      <c r="C510" s="115"/>
      <c r="D510" s="227">
        <f t="shared" si="3"/>
        <v>0</v>
      </c>
      <c r="E510" s="115"/>
    </row>
    <row r="511" spans="1:5">
      <c r="A511" s="115" t="s">
        <v>400</v>
      </c>
      <c r="B511" s="115">
        <v>28</v>
      </c>
      <c r="C511" s="115">
        <v>5</v>
      </c>
      <c r="D511" s="227">
        <f t="shared" si="3"/>
        <v>17.8571428571429</v>
      </c>
      <c r="E511" s="115"/>
    </row>
    <row r="512" spans="1:5">
      <c r="A512" s="115" t="s">
        <v>401</v>
      </c>
      <c r="B512" s="115">
        <v>0</v>
      </c>
      <c r="C512" s="115"/>
      <c r="D512" s="227"/>
      <c r="E512" s="115"/>
    </row>
    <row r="513" spans="1:5">
      <c r="A513" s="115" t="s">
        <v>104</v>
      </c>
      <c r="B513" s="115">
        <v>0</v>
      </c>
      <c r="C513" s="115"/>
      <c r="D513" s="227"/>
      <c r="E513" s="115"/>
    </row>
    <row r="514" spans="1:5">
      <c r="A514" s="115" t="s">
        <v>402</v>
      </c>
      <c r="B514" s="115">
        <v>3447</v>
      </c>
      <c r="C514" s="115">
        <v>2500</v>
      </c>
      <c r="D514" s="227">
        <f t="shared" si="3"/>
        <v>72.5268349289237</v>
      </c>
      <c r="E514" s="115"/>
    </row>
    <row r="515" spans="1:5">
      <c r="A515" s="115" t="s">
        <v>403</v>
      </c>
      <c r="B515" s="115"/>
      <c r="C515" s="115"/>
      <c r="D515" s="227"/>
      <c r="E515" s="115"/>
    </row>
    <row r="516" spans="1:5">
      <c r="A516" s="115" t="s">
        <v>404</v>
      </c>
      <c r="B516" s="115"/>
      <c r="C516" s="115"/>
      <c r="D516" s="227"/>
      <c r="E516" s="115"/>
    </row>
    <row r="517" spans="1:5">
      <c r="A517" s="115" t="s">
        <v>405</v>
      </c>
      <c r="B517" s="115"/>
      <c r="C517" s="115"/>
      <c r="D517" s="227"/>
      <c r="E517" s="115"/>
    </row>
    <row r="518" spans="1:5">
      <c r="A518" s="115" t="s">
        <v>406</v>
      </c>
      <c r="B518" s="115"/>
      <c r="C518" s="115"/>
      <c r="D518" s="227"/>
      <c r="E518" s="115"/>
    </row>
    <row r="519" spans="1:5">
      <c r="A519" s="115" t="s">
        <v>407</v>
      </c>
      <c r="B519" s="115"/>
      <c r="C519" s="115"/>
      <c r="D519" s="227"/>
      <c r="E519" s="115"/>
    </row>
    <row r="520" spans="1:5">
      <c r="A520" s="115" t="s">
        <v>408</v>
      </c>
      <c r="B520" s="115"/>
      <c r="C520" s="115"/>
      <c r="D520" s="227"/>
      <c r="E520" s="115"/>
    </row>
    <row r="521" spans="1:5">
      <c r="A521" s="115" t="s">
        <v>409</v>
      </c>
      <c r="B521" s="115"/>
      <c r="C521" s="115"/>
      <c r="D521" s="227"/>
      <c r="E521" s="115"/>
    </row>
    <row r="522" spans="1:5">
      <c r="A522" s="115" t="s">
        <v>72</v>
      </c>
      <c r="B522" s="115"/>
      <c r="C522" s="115"/>
      <c r="D522" s="227"/>
      <c r="E522" s="115"/>
    </row>
    <row r="523" spans="1:5">
      <c r="A523" s="115" t="s">
        <v>410</v>
      </c>
      <c r="B523" s="115">
        <v>322</v>
      </c>
      <c r="C523" s="115">
        <v>400</v>
      </c>
      <c r="D523" s="227">
        <f t="shared" ref="D518:D581" si="4">C523/B523*100</f>
        <v>124.223602484472</v>
      </c>
      <c r="E523" s="115"/>
    </row>
    <row r="524" spans="1:5">
      <c r="A524" s="115" t="s">
        <v>411</v>
      </c>
      <c r="B524" s="115">
        <v>2343</v>
      </c>
      <c r="C524" s="80">
        <v>1500</v>
      </c>
      <c r="D524" s="227">
        <f t="shared" si="4"/>
        <v>64.0204865556978</v>
      </c>
      <c r="E524" s="115"/>
    </row>
    <row r="525" spans="1:5">
      <c r="A525" s="115" t="s">
        <v>63</v>
      </c>
      <c r="B525" s="115">
        <v>1889</v>
      </c>
      <c r="C525" s="115">
        <v>1300</v>
      </c>
      <c r="D525" s="227">
        <f t="shared" si="4"/>
        <v>68.8194812069878</v>
      </c>
      <c r="E525" s="115"/>
    </row>
    <row r="526" spans="1:5">
      <c r="A526" s="115" t="s">
        <v>64</v>
      </c>
      <c r="B526" s="115">
        <v>210</v>
      </c>
      <c r="C526" s="115">
        <v>100</v>
      </c>
      <c r="D526" s="227">
        <f t="shared" si="4"/>
        <v>47.6190476190476</v>
      </c>
      <c r="E526" s="115"/>
    </row>
    <row r="527" spans="1:5">
      <c r="A527" s="115" t="s">
        <v>65</v>
      </c>
      <c r="B527" s="115">
        <v>0</v>
      </c>
      <c r="C527" s="115"/>
      <c r="D527" s="227"/>
      <c r="E527" s="115"/>
    </row>
    <row r="528" spans="1:5">
      <c r="A528" s="115" t="s">
        <v>412</v>
      </c>
      <c r="B528" s="115">
        <v>0</v>
      </c>
      <c r="C528" s="115"/>
      <c r="D528" s="227"/>
      <c r="E528" s="115"/>
    </row>
    <row r="529" spans="1:5">
      <c r="A529" s="115" t="s">
        <v>413</v>
      </c>
      <c r="B529" s="115">
        <v>0</v>
      </c>
      <c r="C529" s="115"/>
      <c r="D529" s="227"/>
      <c r="E529" s="115"/>
    </row>
    <row r="530" spans="1:5">
      <c r="A530" s="115" t="s">
        <v>414</v>
      </c>
      <c r="B530" s="115">
        <v>0</v>
      </c>
      <c r="C530" s="115"/>
      <c r="D530" s="227"/>
      <c r="E530" s="115"/>
    </row>
    <row r="531" spans="1:5">
      <c r="A531" s="115" t="s">
        <v>415</v>
      </c>
      <c r="B531" s="115">
        <v>244</v>
      </c>
      <c r="C531" s="115">
        <v>100</v>
      </c>
      <c r="D531" s="227">
        <f t="shared" si="4"/>
        <v>40.9836065573771</v>
      </c>
      <c r="E531" s="115"/>
    </row>
    <row r="532" spans="1:5">
      <c r="A532" s="115" t="s">
        <v>416</v>
      </c>
      <c r="B532" s="115">
        <v>0</v>
      </c>
      <c r="C532" s="80">
        <v>0</v>
      </c>
      <c r="D532" s="227"/>
      <c r="E532" s="115"/>
    </row>
    <row r="533" spans="1:5">
      <c r="A533" s="115" t="s">
        <v>417</v>
      </c>
      <c r="B533" s="115">
        <v>0</v>
      </c>
      <c r="C533" s="115"/>
      <c r="D533" s="227"/>
      <c r="E533" s="115"/>
    </row>
    <row r="534" s="100" customFormat="1" spans="1:5">
      <c r="A534" s="80" t="s">
        <v>418</v>
      </c>
      <c r="B534" s="80">
        <v>91310</v>
      </c>
      <c r="C534" s="80">
        <v>84720</v>
      </c>
      <c r="D534" s="231">
        <f t="shared" si="4"/>
        <v>92.782827729712</v>
      </c>
      <c r="E534" s="80"/>
    </row>
    <row r="535" spans="1:5">
      <c r="A535" s="115" t="s">
        <v>419</v>
      </c>
      <c r="B535" s="115">
        <v>1273</v>
      </c>
      <c r="C535" s="115">
        <v>10213</v>
      </c>
      <c r="D535" s="227">
        <f t="shared" si="4"/>
        <v>802.278083267871</v>
      </c>
      <c r="E535" s="115"/>
    </row>
    <row r="536" spans="1:5">
      <c r="A536" s="115" t="s">
        <v>420</v>
      </c>
      <c r="B536" s="115">
        <v>252</v>
      </c>
      <c r="C536" s="115">
        <v>210</v>
      </c>
      <c r="D536" s="227">
        <f t="shared" si="4"/>
        <v>83.3333333333333</v>
      </c>
      <c r="E536" s="115"/>
    </row>
    <row r="537" spans="1:5">
      <c r="A537" s="115" t="s">
        <v>421</v>
      </c>
      <c r="B537" s="115">
        <v>578</v>
      </c>
      <c r="C537" s="115">
        <v>432</v>
      </c>
      <c r="D537" s="227">
        <f t="shared" si="4"/>
        <v>74.7404844290657</v>
      </c>
      <c r="E537" s="115"/>
    </row>
    <row r="538" spans="1:5">
      <c r="A538" s="115" t="s">
        <v>422</v>
      </c>
      <c r="B538" s="115">
        <v>68582</v>
      </c>
      <c r="C538" s="115">
        <v>57899</v>
      </c>
      <c r="D538" s="227">
        <f t="shared" si="4"/>
        <v>84.4230264500889</v>
      </c>
      <c r="E538" s="115"/>
    </row>
    <row r="539" spans="1:5">
      <c r="A539" s="115" t="s">
        <v>423</v>
      </c>
      <c r="B539" s="115">
        <v>950</v>
      </c>
      <c r="C539" s="115">
        <v>841</v>
      </c>
      <c r="D539" s="227">
        <f t="shared" si="4"/>
        <v>88.5263157894737</v>
      </c>
      <c r="E539" s="115"/>
    </row>
    <row r="540" spans="1:5">
      <c r="A540" s="115" t="s">
        <v>424</v>
      </c>
      <c r="B540" s="115">
        <v>19622</v>
      </c>
      <c r="C540" s="115">
        <v>15125</v>
      </c>
      <c r="D540" s="227">
        <f t="shared" si="4"/>
        <v>77.0818469065335</v>
      </c>
      <c r="E540" s="115"/>
    </row>
    <row r="541" spans="1:5">
      <c r="A541" s="115" t="s">
        <v>425</v>
      </c>
      <c r="B541" s="115"/>
      <c r="C541" s="115"/>
      <c r="D541" s="227"/>
      <c r="E541" s="115"/>
    </row>
    <row r="542" spans="1:5">
      <c r="A542" s="115" t="s">
        <v>426</v>
      </c>
      <c r="B542" s="115">
        <v>53</v>
      </c>
      <c r="C542" s="115"/>
      <c r="D542" s="227">
        <f t="shared" si="4"/>
        <v>0</v>
      </c>
      <c r="E542" s="115"/>
    </row>
    <row r="543" spans="1:5">
      <c r="A543" s="115" t="s">
        <v>427</v>
      </c>
      <c r="B543" s="115">
        <v>137</v>
      </c>
      <c r="C543" s="80">
        <v>50</v>
      </c>
      <c r="D543" s="227">
        <f t="shared" si="4"/>
        <v>36.4963503649635</v>
      </c>
      <c r="E543" s="115"/>
    </row>
    <row r="544" spans="1:5">
      <c r="A544" s="115" t="s">
        <v>428</v>
      </c>
      <c r="B544" s="115">
        <v>0</v>
      </c>
      <c r="C544" s="115"/>
      <c r="D544" s="227"/>
      <c r="E544" s="115"/>
    </row>
    <row r="545" spans="1:5">
      <c r="A545" s="115" t="s">
        <v>429</v>
      </c>
      <c r="B545" s="115">
        <v>0</v>
      </c>
      <c r="C545" s="115"/>
      <c r="D545" s="227"/>
      <c r="E545" s="115"/>
    </row>
    <row r="546" spans="1:5">
      <c r="A546" s="115" t="s">
        <v>430</v>
      </c>
      <c r="B546" s="115">
        <v>137</v>
      </c>
      <c r="C546" s="115">
        <v>50</v>
      </c>
      <c r="D546" s="227">
        <f t="shared" si="4"/>
        <v>36.4963503649635</v>
      </c>
      <c r="E546" s="115"/>
    </row>
    <row r="547" spans="1:5">
      <c r="A547" s="115" t="s">
        <v>431</v>
      </c>
      <c r="B547" s="115">
        <v>28708</v>
      </c>
      <c r="C547" s="80">
        <v>23000</v>
      </c>
      <c r="D547" s="227">
        <f t="shared" si="4"/>
        <v>80.1170405461892</v>
      </c>
      <c r="E547" s="115"/>
    </row>
    <row r="548" spans="1:5">
      <c r="A548" s="115" t="s">
        <v>432</v>
      </c>
      <c r="B548" s="115">
        <v>701</v>
      </c>
      <c r="C548" s="115">
        <v>300</v>
      </c>
      <c r="D548" s="227">
        <f t="shared" si="4"/>
        <v>42.7960057061341</v>
      </c>
      <c r="E548" s="115"/>
    </row>
    <row r="549" spans="1:5">
      <c r="A549" s="115" t="s">
        <v>433</v>
      </c>
      <c r="B549" s="115">
        <v>0</v>
      </c>
      <c r="C549" s="115"/>
      <c r="D549" s="227"/>
      <c r="E549" s="115"/>
    </row>
    <row r="550" spans="1:5">
      <c r="A550" s="115" t="s">
        <v>434</v>
      </c>
      <c r="B550" s="115">
        <v>3429</v>
      </c>
      <c r="C550" s="115">
        <v>2400</v>
      </c>
      <c r="D550" s="227">
        <f t="shared" si="4"/>
        <v>69.9912510936133</v>
      </c>
      <c r="E550" s="115"/>
    </row>
    <row r="551" spans="1:5">
      <c r="A551" s="115" t="s">
        <v>435</v>
      </c>
      <c r="B551" s="115">
        <v>17812</v>
      </c>
      <c r="C551" s="115">
        <v>16000</v>
      </c>
      <c r="D551" s="227">
        <f t="shared" si="4"/>
        <v>89.8270828654839</v>
      </c>
      <c r="E551" s="115"/>
    </row>
    <row r="552" spans="1:5">
      <c r="A552" s="115" t="s">
        <v>436</v>
      </c>
      <c r="B552" s="115">
        <v>0</v>
      </c>
      <c r="C552" s="115"/>
      <c r="D552" s="227"/>
      <c r="E552" s="115"/>
    </row>
    <row r="553" spans="1:5">
      <c r="A553" s="115" t="s">
        <v>437</v>
      </c>
      <c r="B553" s="115">
        <v>444</v>
      </c>
      <c r="C553" s="115">
        <v>100</v>
      </c>
      <c r="D553" s="227">
        <f t="shared" si="4"/>
        <v>22.5225225225225</v>
      </c>
      <c r="E553" s="115"/>
    </row>
    <row r="554" spans="1:5">
      <c r="A554" s="115" t="s">
        <v>438</v>
      </c>
      <c r="B554" s="115">
        <v>200</v>
      </c>
      <c r="C554" s="115"/>
      <c r="D554" s="227">
        <f t="shared" si="4"/>
        <v>0</v>
      </c>
      <c r="E554" s="115"/>
    </row>
    <row r="555" spans="1:5">
      <c r="A555" s="115" t="s">
        <v>439</v>
      </c>
      <c r="B555" s="115">
        <v>283</v>
      </c>
      <c r="C555" s="115"/>
      <c r="D555" s="227">
        <f t="shared" si="4"/>
        <v>0</v>
      </c>
      <c r="E555" s="115"/>
    </row>
    <row r="556" spans="1:5">
      <c r="A556" s="115" t="s">
        <v>440</v>
      </c>
      <c r="B556" s="115">
        <v>5839</v>
      </c>
      <c r="C556" s="115">
        <v>4200</v>
      </c>
      <c r="D556" s="227">
        <f t="shared" si="4"/>
        <v>71.9301250214078</v>
      </c>
      <c r="E556" s="115"/>
    </row>
    <row r="557" spans="1:5">
      <c r="A557" s="115" t="s">
        <v>441</v>
      </c>
      <c r="B557" s="115">
        <v>2413</v>
      </c>
      <c r="C557" s="80">
        <v>1500</v>
      </c>
      <c r="D557" s="227">
        <f t="shared" si="4"/>
        <v>62.1632822213013</v>
      </c>
      <c r="E557" s="115"/>
    </row>
    <row r="558" spans="1:5">
      <c r="A558" s="115" t="s">
        <v>442</v>
      </c>
      <c r="B558" s="115">
        <v>1684</v>
      </c>
      <c r="C558" s="115">
        <v>1200</v>
      </c>
      <c r="D558" s="227">
        <f t="shared" si="4"/>
        <v>71.2589073634204</v>
      </c>
      <c r="E558" s="115"/>
    </row>
    <row r="559" spans="1:5">
      <c r="A559" s="115" t="s">
        <v>443</v>
      </c>
      <c r="B559" s="115">
        <v>532</v>
      </c>
      <c r="C559" s="115">
        <v>200</v>
      </c>
      <c r="D559" s="227">
        <f t="shared" si="4"/>
        <v>37.593984962406</v>
      </c>
      <c r="E559" s="115"/>
    </row>
    <row r="560" spans="1:5">
      <c r="A560" s="115" t="s">
        <v>444</v>
      </c>
      <c r="B560" s="115">
        <v>0</v>
      </c>
      <c r="C560" s="115"/>
      <c r="D560" s="227"/>
      <c r="E560" s="115"/>
    </row>
    <row r="561" spans="1:5">
      <c r="A561" s="115" t="s">
        <v>445</v>
      </c>
      <c r="B561" s="115">
        <v>0</v>
      </c>
      <c r="C561" s="115"/>
      <c r="D561" s="227"/>
      <c r="E561" s="115"/>
    </row>
    <row r="562" spans="1:5">
      <c r="A562" s="115" t="s">
        <v>446</v>
      </c>
      <c r="B562" s="115">
        <v>27</v>
      </c>
      <c r="C562" s="115"/>
      <c r="D562" s="227">
        <f t="shared" si="4"/>
        <v>0</v>
      </c>
      <c r="E562" s="115"/>
    </row>
    <row r="563" spans="1:5">
      <c r="A563" s="115" t="s">
        <v>447</v>
      </c>
      <c r="B563" s="115">
        <v>0</v>
      </c>
      <c r="C563" s="115"/>
      <c r="D563" s="227"/>
      <c r="E563" s="115"/>
    </row>
    <row r="564" spans="1:5">
      <c r="A564" s="115" t="s">
        <v>448</v>
      </c>
      <c r="B564" s="115">
        <v>170</v>
      </c>
      <c r="C564" s="115">
        <v>100</v>
      </c>
      <c r="D564" s="227">
        <f t="shared" si="4"/>
        <v>58.8235294117647</v>
      </c>
      <c r="E564" s="115"/>
    </row>
    <row r="565" spans="1:5">
      <c r="A565" s="115" t="s">
        <v>449</v>
      </c>
      <c r="B565" s="115">
        <v>1059</v>
      </c>
      <c r="C565" s="80">
        <v>700</v>
      </c>
      <c r="D565" s="227">
        <f t="shared" si="4"/>
        <v>66.1000944287063</v>
      </c>
      <c r="E565" s="232"/>
    </row>
    <row r="566" spans="1:5">
      <c r="A566" s="115" t="s">
        <v>450</v>
      </c>
      <c r="B566" s="115">
        <v>432</v>
      </c>
      <c r="C566" s="232">
        <v>300</v>
      </c>
      <c r="D566" s="227">
        <f t="shared" si="4"/>
        <v>69.4444444444444</v>
      </c>
      <c r="E566" s="232"/>
    </row>
    <row r="567" spans="1:5">
      <c r="A567" s="115" t="s">
        <v>451</v>
      </c>
      <c r="B567" s="115">
        <v>1</v>
      </c>
      <c r="C567" s="115"/>
      <c r="D567" s="227">
        <f t="shared" si="4"/>
        <v>0</v>
      </c>
      <c r="E567" s="115"/>
    </row>
    <row r="568" spans="1:5">
      <c r="A568" s="115" t="s">
        <v>452</v>
      </c>
      <c r="B568" s="115">
        <v>0</v>
      </c>
      <c r="C568" s="115"/>
      <c r="D568" s="227"/>
      <c r="E568" s="115"/>
    </row>
    <row r="569" spans="1:5">
      <c r="A569" s="115" t="s">
        <v>453</v>
      </c>
      <c r="B569" s="115">
        <v>0</v>
      </c>
      <c r="C569" s="115"/>
      <c r="D569" s="227"/>
      <c r="E569" s="115"/>
    </row>
    <row r="570" spans="1:5">
      <c r="A570" s="115" t="s">
        <v>454</v>
      </c>
      <c r="B570" s="115">
        <v>579</v>
      </c>
      <c r="C570" s="115">
        <v>400</v>
      </c>
      <c r="D570" s="227">
        <f t="shared" si="4"/>
        <v>69.0846286701209</v>
      </c>
      <c r="E570" s="115"/>
    </row>
    <row r="571" spans="1:5">
      <c r="A571" s="115" t="s">
        <v>455</v>
      </c>
      <c r="B571" s="115">
        <v>47</v>
      </c>
      <c r="C571" s="115"/>
      <c r="D571" s="227">
        <f t="shared" si="4"/>
        <v>0</v>
      </c>
      <c r="E571" s="115"/>
    </row>
    <row r="572" spans="1:5">
      <c r="A572" s="115" t="s">
        <v>456</v>
      </c>
      <c r="B572" s="115">
        <v>8951</v>
      </c>
      <c r="C572" s="115">
        <v>10000</v>
      </c>
      <c r="D572" s="227">
        <f t="shared" si="4"/>
        <v>111.719360965255</v>
      </c>
      <c r="E572" s="232"/>
    </row>
    <row r="573" spans="1:5">
      <c r="A573" s="115" t="s">
        <v>457</v>
      </c>
      <c r="B573" s="115">
        <v>345</v>
      </c>
      <c r="C573" s="115">
        <v>100</v>
      </c>
      <c r="D573" s="227">
        <f t="shared" si="4"/>
        <v>28.9855072463768</v>
      </c>
      <c r="E573" s="232"/>
    </row>
    <row r="574" spans="1:5">
      <c r="A574" s="115" t="s">
        <v>458</v>
      </c>
      <c r="B574" s="115">
        <v>125</v>
      </c>
      <c r="C574" s="232"/>
      <c r="D574" s="227">
        <f t="shared" si="4"/>
        <v>0</v>
      </c>
      <c r="E574" s="232"/>
    </row>
    <row r="575" spans="1:5">
      <c r="A575" s="115" t="s">
        <v>459</v>
      </c>
      <c r="B575" s="115">
        <v>0</v>
      </c>
      <c r="C575" s="115"/>
      <c r="D575" s="227"/>
      <c r="E575" s="115"/>
    </row>
    <row r="576" spans="1:5">
      <c r="A576" s="115" t="s">
        <v>460</v>
      </c>
      <c r="B576" s="115">
        <v>0</v>
      </c>
      <c r="C576" s="115"/>
      <c r="D576" s="227"/>
      <c r="E576" s="115"/>
    </row>
    <row r="577" spans="1:5">
      <c r="A577" s="115" t="s">
        <v>461</v>
      </c>
      <c r="B577" s="115">
        <v>561</v>
      </c>
      <c r="C577" s="115">
        <v>200</v>
      </c>
      <c r="D577" s="227">
        <f t="shared" si="4"/>
        <v>35.650623885918</v>
      </c>
      <c r="E577" s="115"/>
    </row>
    <row r="578" spans="1:5">
      <c r="A578" s="115" t="s">
        <v>462</v>
      </c>
      <c r="B578" s="115">
        <v>7455</v>
      </c>
      <c r="C578" s="115">
        <v>9500</v>
      </c>
      <c r="D578" s="227">
        <f t="shared" si="4"/>
        <v>127.431254191818</v>
      </c>
      <c r="E578" s="115"/>
    </row>
    <row r="579" spans="1:5">
      <c r="A579" s="115" t="s">
        <v>463</v>
      </c>
      <c r="B579" s="115">
        <v>465</v>
      </c>
      <c r="C579" s="115">
        <v>200</v>
      </c>
      <c r="D579" s="227">
        <f t="shared" si="4"/>
        <v>43.010752688172</v>
      </c>
      <c r="E579" s="115"/>
    </row>
    <row r="580" spans="1:5">
      <c r="A580" s="115" t="s">
        <v>464</v>
      </c>
      <c r="B580" s="115">
        <v>2738</v>
      </c>
      <c r="C580" s="115">
        <v>1500</v>
      </c>
      <c r="D580" s="227">
        <f t="shared" si="4"/>
        <v>54.7845142439737</v>
      </c>
      <c r="E580" s="115"/>
    </row>
    <row r="581" spans="1:5">
      <c r="A581" s="115" t="s">
        <v>63</v>
      </c>
      <c r="B581" s="115">
        <v>949</v>
      </c>
      <c r="C581" s="115">
        <v>500</v>
      </c>
      <c r="D581" s="227">
        <f t="shared" si="4"/>
        <v>52.6870389884089</v>
      </c>
      <c r="E581" s="115"/>
    </row>
    <row r="582" spans="1:5">
      <c r="A582" s="115" t="s">
        <v>64</v>
      </c>
      <c r="B582" s="115">
        <v>0</v>
      </c>
      <c r="C582" s="115"/>
      <c r="D582" s="227"/>
      <c r="E582" s="115"/>
    </row>
    <row r="583" spans="1:5">
      <c r="A583" s="115" t="s">
        <v>65</v>
      </c>
      <c r="B583" s="115">
        <v>0</v>
      </c>
      <c r="C583" s="115"/>
      <c r="D583" s="227"/>
      <c r="E583" s="115"/>
    </row>
    <row r="584" spans="1:5">
      <c r="A584" s="115" t="s">
        <v>465</v>
      </c>
      <c r="B584" s="115">
        <v>178</v>
      </c>
      <c r="C584" s="115">
        <v>80</v>
      </c>
      <c r="D584" s="227">
        <f t="shared" ref="D582:D645" si="5">C584/B584*100</f>
        <v>44.9438202247191</v>
      </c>
      <c r="E584" s="115"/>
    </row>
    <row r="585" spans="1:5">
      <c r="A585" s="115" t="s">
        <v>466</v>
      </c>
      <c r="B585" s="115">
        <v>92</v>
      </c>
      <c r="C585" s="115">
        <v>50</v>
      </c>
      <c r="D585" s="227">
        <f t="shared" si="5"/>
        <v>54.3478260869565</v>
      </c>
      <c r="E585" s="115"/>
    </row>
    <row r="586" spans="1:5">
      <c r="A586" s="115" t="s">
        <v>467</v>
      </c>
      <c r="B586" s="115">
        <v>0</v>
      </c>
      <c r="C586" s="115"/>
      <c r="D586" s="227"/>
      <c r="E586" s="115"/>
    </row>
    <row r="587" spans="1:5">
      <c r="A587" s="115" t="s">
        <v>468</v>
      </c>
      <c r="B587" s="115">
        <v>1057</v>
      </c>
      <c r="C587" s="115">
        <v>600</v>
      </c>
      <c r="D587" s="227">
        <f t="shared" si="5"/>
        <v>56.7644276253548</v>
      </c>
      <c r="E587" s="115"/>
    </row>
    <row r="588" spans="1:5">
      <c r="A588" s="115" t="s">
        <v>469</v>
      </c>
      <c r="B588" s="115">
        <v>462</v>
      </c>
      <c r="C588" s="115">
        <v>270</v>
      </c>
      <c r="D588" s="227">
        <f t="shared" si="5"/>
        <v>58.4415584415584</v>
      </c>
      <c r="E588" s="115"/>
    </row>
    <row r="589" spans="1:5">
      <c r="A589" s="115" t="s">
        <v>470</v>
      </c>
      <c r="B589" s="115">
        <v>405</v>
      </c>
      <c r="C589" s="115">
        <v>230</v>
      </c>
      <c r="D589" s="227">
        <f t="shared" si="5"/>
        <v>56.7901234567901</v>
      </c>
      <c r="E589" s="115"/>
    </row>
    <row r="590" spans="1:5">
      <c r="A590" s="115" t="s">
        <v>63</v>
      </c>
      <c r="B590" s="115">
        <v>403</v>
      </c>
      <c r="C590" s="115">
        <v>230</v>
      </c>
      <c r="D590" s="227">
        <f t="shared" si="5"/>
        <v>57.0719602977667</v>
      </c>
      <c r="E590" s="115"/>
    </row>
    <row r="591" spans="1:5">
      <c r="A591" s="115" t="s">
        <v>64</v>
      </c>
      <c r="B591" s="115">
        <v>0</v>
      </c>
      <c r="C591" s="115"/>
      <c r="D591" s="227"/>
      <c r="E591" s="115"/>
    </row>
    <row r="592" spans="1:5">
      <c r="A592" s="115" t="s">
        <v>65</v>
      </c>
      <c r="B592" s="115">
        <v>0</v>
      </c>
      <c r="C592" s="115"/>
      <c r="D592" s="227"/>
      <c r="E592" s="115"/>
    </row>
    <row r="593" spans="1:5">
      <c r="A593" s="115" t="s">
        <v>471</v>
      </c>
      <c r="B593" s="115">
        <v>2</v>
      </c>
      <c r="C593" s="115"/>
      <c r="D593" s="227">
        <f t="shared" si="5"/>
        <v>0</v>
      </c>
      <c r="E593" s="115"/>
    </row>
    <row r="594" spans="1:5">
      <c r="A594" s="115" t="s">
        <v>472</v>
      </c>
      <c r="B594" s="115">
        <v>15716</v>
      </c>
      <c r="C594" s="115">
        <v>13000</v>
      </c>
      <c r="D594" s="227">
        <f t="shared" si="5"/>
        <v>82.7182489182998</v>
      </c>
      <c r="E594" s="115"/>
    </row>
    <row r="595" spans="1:5">
      <c r="A595" s="115" t="s">
        <v>473</v>
      </c>
      <c r="B595" s="115">
        <v>3412</v>
      </c>
      <c r="C595" s="115">
        <v>2500</v>
      </c>
      <c r="D595" s="227">
        <f t="shared" si="5"/>
        <v>73.2708089097304</v>
      </c>
      <c r="E595" s="115"/>
    </row>
    <row r="596" spans="1:5">
      <c r="A596" s="115" t="s">
        <v>474</v>
      </c>
      <c r="B596" s="115">
        <v>12304</v>
      </c>
      <c r="C596" s="115">
        <v>10500</v>
      </c>
      <c r="D596" s="227">
        <f t="shared" si="5"/>
        <v>85.3381014304291</v>
      </c>
      <c r="E596" s="115"/>
    </row>
    <row r="597" spans="1:5">
      <c r="A597" s="115" t="s">
        <v>475</v>
      </c>
      <c r="B597" s="115">
        <v>8788</v>
      </c>
      <c r="C597" s="115">
        <v>4400</v>
      </c>
      <c r="D597" s="227">
        <f t="shared" si="5"/>
        <v>50.0682749203459</v>
      </c>
      <c r="E597" s="115"/>
    </row>
    <row r="598" spans="1:5">
      <c r="A598" s="115" t="s">
        <v>476</v>
      </c>
      <c r="B598" s="115">
        <v>8788</v>
      </c>
      <c r="C598" s="115">
        <v>4400</v>
      </c>
      <c r="D598" s="227">
        <f t="shared" si="5"/>
        <v>50.0682749203459</v>
      </c>
      <c r="E598" s="115"/>
    </row>
    <row r="599" spans="1:5">
      <c r="A599" s="115" t="s">
        <v>477</v>
      </c>
      <c r="B599" s="115">
        <v>0</v>
      </c>
      <c r="C599" s="115"/>
      <c r="D599" s="227"/>
      <c r="E599" s="115"/>
    </row>
    <row r="600" spans="1:5">
      <c r="A600" s="115" t="s">
        <v>478</v>
      </c>
      <c r="B600" s="115">
        <v>450</v>
      </c>
      <c r="C600" s="115">
        <v>200</v>
      </c>
      <c r="D600" s="227">
        <f t="shared" si="5"/>
        <v>44.4444444444444</v>
      </c>
      <c r="E600" s="115"/>
    </row>
    <row r="601" spans="1:5">
      <c r="A601" s="115" t="s">
        <v>479</v>
      </c>
      <c r="B601" s="115">
        <v>193</v>
      </c>
      <c r="C601" s="115">
        <v>100</v>
      </c>
      <c r="D601" s="227">
        <f t="shared" si="5"/>
        <v>51.8134715025907</v>
      </c>
      <c r="E601" s="115"/>
    </row>
    <row r="602" spans="1:5">
      <c r="A602" s="115" t="s">
        <v>480</v>
      </c>
      <c r="B602" s="115">
        <v>257</v>
      </c>
      <c r="C602" s="115">
        <v>100</v>
      </c>
      <c r="D602" s="227">
        <f t="shared" si="5"/>
        <v>38.9105058365759</v>
      </c>
      <c r="E602" s="115"/>
    </row>
    <row r="603" spans="1:5">
      <c r="A603" s="115" t="s">
        <v>481</v>
      </c>
      <c r="B603" s="115">
        <v>0</v>
      </c>
      <c r="C603" s="115"/>
      <c r="D603" s="227"/>
      <c r="E603" s="115"/>
    </row>
    <row r="604" spans="1:5">
      <c r="A604" s="115" t="s">
        <v>482</v>
      </c>
      <c r="B604" s="115">
        <v>0</v>
      </c>
      <c r="C604" s="115"/>
      <c r="D604" s="227"/>
      <c r="E604" s="115"/>
    </row>
    <row r="605" spans="1:5">
      <c r="A605" s="115" t="s">
        <v>483</v>
      </c>
      <c r="B605" s="115">
        <v>0</v>
      </c>
      <c r="C605" s="115"/>
      <c r="D605" s="227"/>
      <c r="E605" s="115"/>
    </row>
    <row r="606" spans="1:5">
      <c r="A606" s="115" t="s">
        <v>484</v>
      </c>
      <c r="B606" s="115">
        <v>0</v>
      </c>
      <c r="C606" s="115"/>
      <c r="D606" s="227"/>
      <c r="E606" s="115"/>
    </row>
    <row r="607" spans="1:5">
      <c r="A607" s="115" t="s">
        <v>485</v>
      </c>
      <c r="B607" s="115">
        <v>0</v>
      </c>
      <c r="C607" s="115"/>
      <c r="D607" s="227"/>
      <c r="E607" s="115"/>
    </row>
    <row r="608" spans="1:5">
      <c r="A608" s="115" t="s">
        <v>486</v>
      </c>
      <c r="B608" s="115">
        <v>0</v>
      </c>
      <c r="C608" s="115"/>
      <c r="D608" s="227"/>
      <c r="E608" s="115"/>
    </row>
    <row r="609" spans="1:5">
      <c r="A609" s="115" t="s">
        <v>487</v>
      </c>
      <c r="B609" s="115">
        <v>8125</v>
      </c>
      <c r="C609" s="115">
        <v>6500</v>
      </c>
      <c r="D609" s="227">
        <f t="shared" si="5"/>
        <v>80</v>
      </c>
      <c r="E609" s="115"/>
    </row>
    <row r="610" spans="1:5">
      <c r="A610" s="115" t="s">
        <v>488</v>
      </c>
      <c r="B610" s="115">
        <v>1345</v>
      </c>
      <c r="C610" s="115">
        <v>3500</v>
      </c>
      <c r="D610" s="227">
        <f t="shared" si="5"/>
        <v>260.223048327138</v>
      </c>
      <c r="E610" s="115"/>
    </row>
    <row r="611" spans="1:5">
      <c r="A611" s="115" t="s">
        <v>489</v>
      </c>
      <c r="B611" s="115">
        <v>6780</v>
      </c>
      <c r="C611" s="115">
        <v>3000</v>
      </c>
      <c r="D611" s="227">
        <f t="shared" si="5"/>
        <v>44.2477876106195</v>
      </c>
      <c r="E611" s="115"/>
    </row>
    <row r="612" spans="1:5">
      <c r="A612" s="115" t="s">
        <v>490</v>
      </c>
      <c r="B612" s="115">
        <v>0</v>
      </c>
      <c r="C612" s="115"/>
      <c r="D612" s="227"/>
      <c r="E612" s="115"/>
    </row>
    <row r="613" spans="1:5">
      <c r="A613" s="115" t="s">
        <v>491</v>
      </c>
      <c r="B613" s="115">
        <v>0</v>
      </c>
      <c r="C613" s="115"/>
      <c r="D613" s="227"/>
      <c r="E613" s="115"/>
    </row>
    <row r="614" spans="1:5">
      <c r="A614" s="115" t="s">
        <v>492</v>
      </c>
      <c r="B614" s="115">
        <v>0</v>
      </c>
      <c r="C614" s="115"/>
      <c r="D614" s="227"/>
      <c r="E614" s="115"/>
    </row>
    <row r="615" spans="1:5">
      <c r="A615" s="115" t="s">
        <v>493</v>
      </c>
      <c r="B615" s="115">
        <v>0</v>
      </c>
      <c r="C615" s="115"/>
      <c r="D615" s="227"/>
      <c r="E615" s="115"/>
    </row>
    <row r="616" spans="1:5">
      <c r="A616" s="115" t="s">
        <v>494</v>
      </c>
      <c r="B616" s="115">
        <v>0</v>
      </c>
      <c r="C616" s="115"/>
      <c r="D616" s="227"/>
      <c r="E616" s="115"/>
    </row>
    <row r="617" spans="1:5">
      <c r="A617" s="171" t="s">
        <v>495</v>
      </c>
      <c r="B617" s="115">
        <v>1542</v>
      </c>
      <c r="C617" s="115">
        <v>1000</v>
      </c>
      <c r="D617" s="227">
        <f t="shared" si="5"/>
        <v>64.8508430609598</v>
      </c>
      <c r="E617" s="115"/>
    </row>
    <row r="618" spans="1:5">
      <c r="A618" s="115" t="s">
        <v>63</v>
      </c>
      <c r="B618" s="115">
        <v>1409</v>
      </c>
      <c r="C618" s="232">
        <v>980</v>
      </c>
      <c r="D618" s="227">
        <f t="shared" si="5"/>
        <v>69.5528743789922</v>
      </c>
      <c r="E618" s="232"/>
    </row>
    <row r="619" spans="1:5">
      <c r="A619" s="115" t="s">
        <v>64</v>
      </c>
      <c r="B619" s="115">
        <v>0</v>
      </c>
      <c r="C619" s="115"/>
      <c r="D619" s="227"/>
      <c r="E619" s="115"/>
    </row>
    <row r="620" spans="1:5">
      <c r="A620" s="115" t="s">
        <v>65</v>
      </c>
      <c r="B620" s="115">
        <v>0</v>
      </c>
      <c r="C620" s="115"/>
      <c r="D620" s="227"/>
      <c r="E620" s="115"/>
    </row>
    <row r="621" spans="1:5">
      <c r="A621" s="115" t="s">
        <v>496</v>
      </c>
      <c r="B621" s="115">
        <v>97</v>
      </c>
      <c r="C621" s="115">
        <v>10</v>
      </c>
      <c r="D621" s="227">
        <f t="shared" si="5"/>
        <v>10.3092783505155</v>
      </c>
      <c r="E621" s="115"/>
    </row>
    <row r="622" spans="1:5">
      <c r="A622" s="115" t="s">
        <v>497</v>
      </c>
      <c r="B622" s="115">
        <v>0</v>
      </c>
      <c r="C622" s="115"/>
      <c r="D622" s="227"/>
      <c r="E622" s="115"/>
    </row>
    <row r="623" spans="1:5">
      <c r="A623" s="115" t="s">
        <v>72</v>
      </c>
      <c r="B623" s="115">
        <v>14</v>
      </c>
      <c r="C623" s="115">
        <v>5</v>
      </c>
      <c r="D623" s="227">
        <f t="shared" si="5"/>
        <v>35.7142857142857</v>
      </c>
      <c r="E623" s="115"/>
    </row>
    <row r="624" spans="1:5">
      <c r="A624" s="115" t="s">
        <v>498</v>
      </c>
      <c r="B624" s="115">
        <v>22</v>
      </c>
      <c r="C624" s="115">
        <v>5</v>
      </c>
      <c r="D624" s="227">
        <f t="shared" si="5"/>
        <v>22.7272727272727</v>
      </c>
      <c r="E624" s="115"/>
    </row>
    <row r="625" spans="1:5">
      <c r="A625" s="115" t="s">
        <v>499</v>
      </c>
      <c r="B625" s="115">
        <v>2</v>
      </c>
      <c r="C625" s="115"/>
      <c r="D625" s="227">
        <f t="shared" si="5"/>
        <v>0</v>
      </c>
      <c r="E625" s="115"/>
    </row>
    <row r="626" spans="1:5">
      <c r="A626" s="115" t="s">
        <v>500</v>
      </c>
      <c r="B626" s="115">
        <v>2</v>
      </c>
      <c r="C626" s="115"/>
      <c r="D626" s="227">
        <f t="shared" si="5"/>
        <v>0</v>
      </c>
      <c r="E626" s="115"/>
    </row>
    <row r="627" spans="1:5">
      <c r="A627" s="115" t="s">
        <v>501</v>
      </c>
      <c r="B627" s="115">
        <v>0</v>
      </c>
      <c r="C627" s="115"/>
      <c r="D627" s="227"/>
      <c r="E627" s="115"/>
    </row>
    <row r="628" spans="1:5">
      <c r="A628" s="115" t="s">
        <v>502</v>
      </c>
      <c r="B628" s="115">
        <v>22626</v>
      </c>
      <c r="C628" s="115">
        <v>15000</v>
      </c>
      <c r="D628" s="227">
        <f t="shared" si="5"/>
        <v>66.2954123574649</v>
      </c>
      <c r="E628" s="115"/>
    </row>
    <row r="629" spans="1:5">
      <c r="A629" s="115" t="s">
        <v>503</v>
      </c>
      <c r="B629" s="115">
        <v>170780</v>
      </c>
      <c r="C629" s="115">
        <v>100000</v>
      </c>
      <c r="D629" s="227">
        <f t="shared" si="5"/>
        <v>58.5548659093571</v>
      </c>
      <c r="E629" s="115"/>
    </row>
    <row r="630" spans="1:5">
      <c r="A630" s="115" t="s">
        <v>504</v>
      </c>
      <c r="B630" s="115">
        <v>3934</v>
      </c>
      <c r="C630" s="115">
        <v>2000</v>
      </c>
      <c r="D630" s="227">
        <f t="shared" si="5"/>
        <v>50.8388408744281</v>
      </c>
      <c r="E630" s="115"/>
    </row>
    <row r="631" spans="1:5">
      <c r="A631" s="115" t="s">
        <v>63</v>
      </c>
      <c r="B631" s="115">
        <v>2506</v>
      </c>
      <c r="C631" s="115">
        <v>1200</v>
      </c>
      <c r="D631" s="227">
        <f t="shared" si="5"/>
        <v>47.8850758180367</v>
      </c>
      <c r="E631" s="115"/>
    </row>
    <row r="632" spans="1:5">
      <c r="A632" s="115" t="s">
        <v>64</v>
      </c>
      <c r="B632" s="115">
        <v>0</v>
      </c>
      <c r="C632" s="115"/>
      <c r="D632" s="227"/>
      <c r="E632" s="115"/>
    </row>
    <row r="633" spans="1:5">
      <c r="A633" s="115" t="s">
        <v>65</v>
      </c>
      <c r="B633" s="115">
        <v>0</v>
      </c>
      <c r="C633" s="115"/>
      <c r="D633" s="227"/>
      <c r="E633" s="115"/>
    </row>
    <row r="634" spans="1:5">
      <c r="A634" s="115" t="s">
        <v>505</v>
      </c>
      <c r="B634" s="115">
        <v>1428</v>
      </c>
      <c r="C634" s="115">
        <v>800</v>
      </c>
      <c r="D634" s="227">
        <f t="shared" si="5"/>
        <v>56.0224089635854</v>
      </c>
      <c r="E634" s="115"/>
    </row>
    <row r="635" spans="1:5">
      <c r="A635" s="115" t="s">
        <v>506</v>
      </c>
      <c r="B635" s="115">
        <v>34164</v>
      </c>
      <c r="C635" s="115">
        <v>24000</v>
      </c>
      <c r="D635" s="227">
        <f t="shared" si="5"/>
        <v>70.2493853178785</v>
      </c>
      <c r="E635" s="115"/>
    </row>
    <row r="636" spans="1:5">
      <c r="A636" s="115" t="s">
        <v>507</v>
      </c>
      <c r="B636" s="115">
        <v>22066</v>
      </c>
      <c r="C636" s="115">
        <v>17000</v>
      </c>
      <c r="D636" s="227">
        <f t="shared" si="5"/>
        <v>77.0416024653313</v>
      </c>
      <c r="E636" s="115"/>
    </row>
    <row r="637" spans="1:5">
      <c r="A637" s="115" t="s">
        <v>508</v>
      </c>
      <c r="B637" s="115">
        <v>3609</v>
      </c>
      <c r="C637" s="115">
        <v>2000</v>
      </c>
      <c r="D637" s="227">
        <f t="shared" si="5"/>
        <v>55.4170130229981</v>
      </c>
      <c r="E637" s="115"/>
    </row>
    <row r="638" spans="1:5">
      <c r="A638" s="115" t="s">
        <v>509</v>
      </c>
      <c r="B638" s="115">
        <v>0</v>
      </c>
      <c r="C638" s="115"/>
      <c r="D638" s="227"/>
      <c r="E638" s="115"/>
    </row>
    <row r="639" spans="1:5">
      <c r="A639" s="115" t="s">
        <v>510</v>
      </c>
      <c r="B639" s="115">
        <v>0</v>
      </c>
      <c r="C639" s="232"/>
      <c r="D639" s="227"/>
      <c r="E639" s="232"/>
    </row>
    <row r="640" spans="1:5">
      <c r="A640" s="115" t="s">
        <v>511</v>
      </c>
      <c r="B640" s="115">
        <v>0</v>
      </c>
      <c r="C640" s="232"/>
      <c r="D640" s="227"/>
      <c r="E640" s="232"/>
    </row>
    <row r="641" spans="1:5">
      <c r="A641" s="115" t="s">
        <v>512</v>
      </c>
      <c r="B641" s="115">
        <v>0</v>
      </c>
      <c r="C641" s="232"/>
      <c r="D641" s="227"/>
      <c r="E641" s="232"/>
    </row>
    <row r="642" spans="1:5">
      <c r="A642" s="115" t="s">
        <v>513</v>
      </c>
      <c r="B642" s="115">
        <v>0</v>
      </c>
      <c r="C642" s="115"/>
      <c r="D642" s="227"/>
      <c r="E642" s="115"/>
    </row>
    <row r="643" spans="1:5">
      <c r="A643" s="115" t="s">
        <v>514</v>
      </c>
      <c r="B643" s="80">
        <v>0</v>
      </c>
      <c r="C643" s="115"/>
      <c r="D643" s="227"/>
      <c r="E643" s="115"/>
    </row>
    <row r="644" spans="1:5">
      <c r="A644" s="115" t="s">
        <v>515</v>
      </c>
      <c r="B644" s="115">
        <v>0</v>
      </c>
      <c r="C644" s="115"/>
      <c r="D644" s="227"/>
      <c r="E644" s="115"/>
    </row>
    <row r="645" spans="1:5">
      <c r="A645" s="115" t="s">
        <v>516</v>
      </c>
      <c r="B645" s="115">
        <v>0</v>
      </c>
      <c r="C645" s="115"/>
      <c r="D645" s="227"/>
      <c r="E645" s="115"/>
    </row>
    <row r="646" spans="1:5">
      <c r="A646" s="115" t="s">
        <v>517</v>
      </c>
      <c r="B646" s="115">
        <v>0</v>
      </c>
      <c r="C646" s="115"/>
      <c r="D646" s="227"/>
      <c r="E646" s="115"/>
    </row>
    <row r="647" spans="1:5">
      <c r="A647" s="115" t="s">
        <v>518</v>
      </c>
      <c r="B647" s="115">
        <v>0</v>
      </c>
      <c r="C647" s="115"/>
      <c r="D647" s="227"/>
      <c r="E647" s="115"/>
    </row>
    <row r="648" spans="1:5">
      <c r="A648" s="115" t="s">
        <v>519</v>
      </c>
      <c r="B648" s="115">
        <v>8489</v>
      </c>
      <c r="C648" s="115">
        <v>5000</v>
      </c>
      <c r="D648" s="227">
        <f t="shared" ref="D646:D710" si="6">C648/B648*100</f>
        <v>58.899752621039</v>
      </c>
      <c r="E648" s="115"/>
    </row>
    <row r="649" spans="1:5">
      <c r="A649" s="115" t="s">
        <v>520</v>
      </c>
      <c r="B649" s="115">
        <v>17533</v>
      </c>
      <c r="C649" s="115">
        <v>10000</v>
      </c>
      <c r="D649" s="227">
        <f t="shared" si="6"/>
        <v>57.0353048537044</v>
      </c>
      <c r="E649" s="232"/>
    </row>
    <row r="650" spans="1:5">
      <c r="A650" s="115" t="s">
        <v>521</v>
      </c>
      <c r="B650" s="115">
        <v>1001</v>
      </c>
      <c r="C650" s="232">
        <v>500</v>
      </c>
      <c r="D650" s="227">
        <f t="shared" si="6"/>
        <v>49.95004995005</v>
      </c>
      <c r="E650" s="232"/>
    </row>
    <row r="651" spans="1:5">
      <c r="A651" s="115" t="s">
        <v>522</v>
      </c>
      <c r="B651" s="115">
        <v>15504</v>
      </c>
      <c r="C651" s="115">
        <v>9000</v>
      </c>
      <c r="D651" s="227">
        <f t="shared" si="6"/>
        <v>58.0495356037152</v>
      </c>
      <c r="E651" s="232"/>
    </row>
    <row r="652" spans="1:5">
      <c r="A652" s="115" t="s">
        <v>523</v>
      </c>
      <c r="B652" s="115">
        <v>1028</v>
      </c>
      <c r="C652" s="232">
        <v>500</v>
      </c>
      <c r="D652" s="227">
        <f t="shared" si="6"/>
        <v>48.6381322957198</v>
      </c>
      <c r="E652" s="232"/>
    </row>
    <row r="653" spans="1:5">
      <c r="A653" s="115" t="s">
        <v>524</v>
      </c>
      <c r="B653" s="115">
        <v>55576</v>
      </c>
      <c r="C653" s="115">
        <v>25000</v>
      </c>
      <c r="D653" s="227">
        <f t="shared" si="6"/>
        <v>44.9834460918382</v>
      </c>
      <c r="E653" s="232"/>
    </row>
    <row r="654" spans="1:5">
      <c r="A654" s="115" t="s">
        <v>525</v>
      </c>
      <c r="B654" s="115">
        <v>3472</v>
      </c>
      <c r="C654" s="115">
        <v>2000</v>
      </c>
      <c r="D654" s="227">
        <f t="shared" si="6"/>
        <v>57.6036866359447</v>
      </c>
      <c r="E654" s="232"/>
    </row>
    <row r="655" spans="1:5">
      <c r="A655" s="115" t="s">
        <v>526</v>
      </c>
      <c r="B655" s="115">
        <v>181</v>
      </c>
      <c r="C655" s="232">
        <v>100</v>
      </c>
      <c r="D655" s="227">
        <f t="shared" si="6"/>
        <v>55.2486187845304</v>
      </c>
      <c r="E655" s="232"/>
    </row>
    <row r="656" spans="1:5">
      <c r="A656" s="115" t="s">
        <v>527</v>
      </c>
      <c r="B656" s="115">
        <v>2676</v>
      </c>
      <c r="C656" s="115">
        <v>1500</v>
      </c>
      <c r="D656" s="227">
        <f t="shared" si="6"/>
        <v>56.0538116591928</v>
      </c>
      <c r="E656" s="232"/>
    </row>
    <row r="657" spans="1:5">
      <c r="A657" s="115" t="s">
        <v>528</v>
      </c>
      <c r="B657" s="115">
        <v>0</v>
      </c>
      <c r="C657" s="232"/>
      <c r="D657" s="227"/>
      <c r="E657" s="232"/>
    </row>
    <row r="658" spans="1:5">
      <c r="A658" s="115" t="s">
        <v>529</v>
      </c>
      <c r="B658" s="115">
        <v>0</v>
      </c>
      <c r="C658" s="115"/>
      <c r="D658" s="227"/>
      <c r="E658" s="115"/>
    </row>
    <row r="659" spans="1:5">
      <c r="A659" s="115" t="s">
        <v>530</v>
      </c>
      <c r="B659" s="115">
        <v>209</v>
      </c>
      <c r="C659" s="115">
        <v>100</v>
      </c>
      <c r="D659" s="227">
        <f t="shared" si="6"/>
        <v>47.8468899521531</v>
      </c>
      <c r="E659" s="115"/>
    </row>
    <row r="660" spans="1:5">
      <c r="A660" s="115" t="s">
        <v>531</v>
      </c>
      <c r="B660" s="115">
        <v>84</v>
      </c>
      <c r="C660" s="115">
        <v>40</v>
      </c>
      <c r="D660" s="227">
        <f t="shared" si="6"/>
        <v>47.6190476190476</v>
      </c>
      <c r="E660" s="115"/>
    </row>
    <row r="661" spans="1:5">
      <c r="A661" s="115" t="s">
        <v>532</v>
      </c>
      <c r="B661" s="115">
        <v>4271</v>
      </c>
      <c r="C661" s="115">
        <v>3000</v>
      </c>
      <c r="D661" s="227">
        <f t="shared" si="6"/>
        <v>70.2411613205338</v>
      </c>
      <c r="E661" s="115"/>
    </row>
    <row r="662" spans="1:5">
      <c r="A662" s="115" t="s">
        <v>533</v>
      </c>
      <c r="B662" s="115">
        <v>6061</v>
      </c>
      <c r="C662" s="115">
        <v>1000</v>
      </c>
      <c r="D662" s="227">
        <f t="shared" si="6"/>
        <v>16.498927569708</v>
      </c>
      <c r="E662" s="115"/>
    </row>
    <row r="663" spans="1:5">
      <c r="A663" s="115" t="s">
        <v>534</v>
      </c>
      <c r="B663" s="115">
        <v>36764</v>
      </c>
      <c r="C663" s="115">
        <v>16260</v>
      </c>
      <c r="D663" s="227">
        <f t="shared" si="6"/>
        <v>44.2280491785442</v>
      </c>
      <c r="E663" s="115"/>
    </row>
    <row r="664" spans="1:5">
      <c r="A664" s="115" t="s">
        <v>535</v>
      </c>
      <c r="B664" s="115">
        <v>1858</v>
      </c>
      <c r="C664" s="115">
        <v>1000</v>
      </c>
      <c r="D664" s="227">
        <f t="shared" si="6"/>
        <v>53.8213132400431</v>
      </c>
      <c r="E664" s="115"/>
    </row>
    <row r="665" spans="1:5">
      <c r="A665" s="115" t="s">
        <v>536</v>
      </c>
      <c r="B665" s="115">
        <v>82</v>
      </c>
      <c r="C665" s="115">
        <v>30</v>
      </c>
      <c r="D665" s="227">
        <f t="shared" si="6"/>
        <v>36.5853658536585</v>
      </c>
      <c r="E665" s="115"/>
    </row>
    <row r="666" spans="1:5">
      <c r="A666" s="115" t="s">
        <v>537</v>
      </c>
      <c r="B666" s="115">
        <v>79</v>
      </c>
      <c r="C666" s="115">
        <v>30</v>
      </c>
      <c r="D666" s="227">
        <f t="shared" si="6"/>
        <v>37.9746835443038</v>
      </c>
      <c r="E666" s="115"/>
    </row>
    <row r="667" spans="1:5">
      <c r="A667" s="115" t="s">
        <v>538</v>
      </c>
      <c r="B667" s="115">
        <v>3</v>
      </c>
      <c r="C667" s="115"/>
      <c r="D667" s="227">
        <f t="shared" si="6"/>
        <v>0</v>
      </c>
      <c r="E667" s="115"/>
    </row>
    <row r="668" spans="1:5">
      <c r="A668" s="115" t="s">
        <v>539</v>
      </c>
      <c r="B668" s="115">
        <v>10713</v>
      </c>
      <c r="C668" s="115">
        <v>8000</v>
      </c>
      <c r="D668" s="227">
        <f t="shared" si="6"/>
        <v>74.6756277419957</v>
      </c>
      <c r="E668" s="115"/>
    </row>
    <row r="669" spans="1:5">
      <c r="A669" s="115" t="s">
        <v>540</v>
      </c>
      <c r="B669" s="115">
        <v>1020</v>
      </c>
      <c r="C669" s="115">
        <v>500</v>
      </c>
      <c r="D669" s="227">
        <f t="shared" si="6"/>
        <v>49.0196078431373</v>
      </c>
      <c r="E669" s="115"/>
    </row>
    <row r="670" spans="1:5">
      <c r="A670" s="115" t="s">
        <v>541</v>
      </c>
      <c r="B670" s="115">
        <v>3101</v>
      </c>
      <c r="C670" s="115">
        <v>2000</v>
      </c>
      <c r="D670" s="227">
        <f t="shared" si="6"/>
        <v>64.4953240890035</v>
      </c>
      <c r="E670" s="115"/>
    </row>
    <row r="671" spans="1:5">
      <c r="A671" s="115" t="s">
        <v>542</v>
      </c>
      <c r="B671" s="115">
        <v>6592</v>
      </c>
      <c r="C671" s="115">
        <v>5500</v>
      </c>
      <c r="D671" s="227">
        <f t="shared" si="6"/>
        <v>83.4344660194175</v>
      </c>
      <c r="E671" s="115"/>
    </row>
    <row r="672" spans="1:5">
      <c r="A672" s="115" t="s">
        <v>543</v>
      </c>
      <c r="B672" s="115">
        <v>35</v>
      </c>
      <c r="C672" s="115"/>
      <c r="D672" s="227">
        <f t="shared" si="6"/>
        <v>0</v>
      </c>
      <c r="E672" s="115"/>
    </row>
    <row r="673" spans="1:5">
      <c r="A673" s="115" t="s">
        <v>544</v>
      </c>
      <c r="B673" s="115">
        <v>35</v>
      </c>
      <c r="C673" s="115"/>
      <c r="D673" s="227">
        <f t="shared" si="6"/>
        <v>0</v>
      </c>
      <c r="E673" s="115"/>
    </row>
    <row r="674" spans="1:5">
      <c r="A674" s="115" t="s">
        <v>545</v>
      </c>
      <c r="B674" s="115">
        <v>0</v>
      </c>
      <c r="C674" s="115"/>
      <c r="D674" s="227"/>
      <c r="E674" s="115"/>
    </row>
    <row r="675" spans="1:5">
      <c r="A675" s="115" t="s">
        <v>546</v>
      </c>
      <c r="B675" s="115">
        <v>0</v>
      </c>
      <c r="C675" s="115"/>
      <c r="D675" s="227"/>
      <c r="E675" s="115"/>
    </row>
    <row r="676" spans="1:5">
      <c r="A676" s="115" t="s">
        <v>547</v>
      </c>
      <c r="B676" s="115">
        <v>0</v>
      </c>
      <c r="C676" s="115"/>
      <c r="D676" s="227"/>
      <c r="E676" s="115"/>
    </row>
    <row r="677" spans="1:5">
      <c r="A677" s="115" t="s">
        <v>548</v>
      </c>
      <c r="B677" s="115">
        <v>31893</v>
      </c>
      <c r="C677" s="115">
        <v>21000</v>
      </c>
      <c r="D677" s="227">
        <f t="shared" si="6"/>
        <v>65.8451697864735</v>
      </c>
      <c r="E677" s="115"/>
    </row>
    <row r="678" spans="1:5">
      <c r="A678" s="115" t="s">
        <v>549</v>
      </c>
      <c r="B678" s="115">
        <v>0</v>
      </c>
      <c r="C678" s="115"/>
      <c r="D678" s="227"/>
      <c r="E678" s="115"/>
    </row>
    <row r="679" spans="1:5">
      <c r="A679" s="115" t="s">
        <v>550</v>
      </c>
      <c r="B679" s="115">
        <v>31410</v>
      </c>
      <c r="C679" s="115">
        <v>20700</v>
      </c>
      <c r="D679" s="227">
        <f t="shared" si="6"/>
        <v>65.9025787965616</v>
      </c>
      <c r="E679" s="115"/>
    </row>
    <row r="680" spans="1:5">
      <c r="A680" s="115" t="s">
        <v>551</v>
      </c>
      <c r="B680" s="115">
        <v>483</v>
      </c>
      <c r="C680" s="115">
        <v>300</v>
      </c>
      <c r="D680" s="227">
        <f t="shared" si="6"/>
        <v>62.111801242236</v>
      </c>
      <c r="E680" s="115"/>
    </row>
    <row r="681" spans="1:5">
      <c r="A681" s="115" t="s">
        <v>552</v>
      </c>
      <c r="B681" s="115">
        <v>13505</v>
      </c>
      <c r="C681" s="115">
        <v>8670</v>
      </c>
      <c r="D681" s="227">
        <f t="shared" si="6"/>
        <v>64.1984450203628</v>
      </c>
      <c r="E681" s="115"/>
    </row>
    <row r="682" spans="1:5">
      <c r="A682" s="115" t="s">
        <v>553</v>
      </c>
      <c r="B682" s="115">
        <v>13454</v>
      </c>
      <c r="C682" s="115">
        <v>8670</v>
      </c>
      <c r="D682" s="227">
        <f t="shared" si="6"/>
        <v>64.4418016946633</v>
      </c>
      <c r="E682" s="115"/>
    </row>
    <row r="683" spans="1:5">
      <c r="A683" s="115" t="s">
        <v>554</v>
      </c>
      <c r="B683" s="115">
        <v>0</v>
      </c>
      <c r="C683" s="115"/>
      <c r="D683" s="227"/>
      <c r="E683" s="115"/>
    </row>
    <row r="684" spans="1:5">
      <c r="A684" s="115" t="s">
        <v>555</v>
      </c>
      <c r="B684" s="115">
        <v>51</v>
      </c>
      <c r="C684" s="115"/>
      <c r="D684" s="227">
        <f t="shared" si="6"/>
        <v>0</v>
      </c>
      <c r="E684" s="115"/>
    </row>
    <row r="685" spans="1:5">
      <c r="A685" s="115" t="s">
        <v>556</v>
      </c>
      <c r="B685" s="115">
        <v>16</v>
      </c>
      <c r="C685" s="115"/>
      <c r="D685" s="227">
        <f t="shared" si="6"/>
        <v>0</v>
      </c>
      <c r="E685" s="115"/>
    </row>
    <row r="686" spans="1:5">
      <c r="A686" s="115" t="s">
        <v>557</v>
      </c>
      <c r="B686" s="115">
        <v>16</v>
      </c>
      <c r="C686" s="115"/>
      <c r="D686" s="227">
        <f t="shared" si="6"/>
        <v>0</v>
      </c>
      <c r="E686" s="115"/>
    </row>
    <row r="687" spans="1:5">
      <c r="A687" s="115" t="s">
        <v>558</v>
      </c>
      <c r="B687" s="115">
        <v>0</v>
      </c>
      <c r="C687" s="115"/>
      <c r="D687" s="227"/>
      <c r="E687" s="115"/>
    </row>
    <row r="688" spans="1:5">
      <c r="A688" s="115" t="s">
        <v>559</v>
      </c>
      <c r="B688" s="115">
        <v>2487</v>
      </c>
      <c r="C688" s="115">
        <v>1000</v>
      </c>
      <c r="D688" s="227">
        <f t="shared" si="6"/>
        <v>40.2090872537193</v>
      </c>
      <c r="E688" s="115"/>
    </row>
    <row r="689" spans="1:5">
      <c r="A689" s="115" t="s">
        <v>63</v>
      </c>
      <c r="B689" s="115">
        <v>1610</v>
      </c>
      <c r="C689" s="115">
        <v>800</v>
      </c>
      <c r="D689" s="227">
        <f t="shared" si="6"/>
        <v>49.6894409937888</v>
      </c>
      <c r="E689" s="115"/>
    </row>
    <row r="690" spans="1:5">
      <c r="A690" s="115" t="s">
        <v>64</v>
      </c>
      <c r="B690" s="115">
        <v>0</v>
      </c>
      <c r="C690" s="115"/>
      <c r="D690" s="227"/>
      <c r="E690" s="115"/>
    </row>
    <row r="691" spans="1:5">
      <c r="A691" s="115" t="s">
        <v>65</v>
      </c>
      <c r="B691" s="115">
        <v>0</v>
      </c>
      <c r="C691" s="115"/>
      <c r="D691" s="227"/>
      <c r="E691" s="115"/>
    </row>
    <row r="692" spans="1:5">
      <c r="A692" s="115" t="s">
        <v>104</v>
      </c>
      <c r="B692" s="115">
        <v>4</v>
      </c>
      <c r="C692" s="115"/>
      <c r="D692" s="227">
        <f t="shared" si="6"/>
        <v>0</v>
      </c>
      <c r="E692" s="115"/>
    </row>
    <row r="693" spans="1:5">
      <c r="A693" s="115" t="s">
        <v>560</v>
      </c>
      <c r="B693" s="115">
        <v>0</v>
      </c>
      <c r="C693" s="115"/>
      <c r="D693" s="227"/>
      <c r="E693" s="115"/>
    </row>
    <row r="694" spans="1:5">
      <c r="A694" s="115" t="s">
        <v>561</v>
      </c>
      <c r="B694" s="115">
        <v>9</v>
      </c>
      <c r="C694" s="115"/>
      <c r="D694" s="227">
        <f t="shared" si="6"/>
        <v>0</v>
      </c>
      <c r="E694" s="115"/>
    </row>
    <row r="695" spans="1:5">
      <c r="A695" s="115" t="s">
        <v>72</v>
      </c>
      <c r="B695" s="115">
        <v>113</v>
      </c>
      <c r="C695" s="115">
        <v>50</v>
      </c>
      <c r="D695" s="227">
        <f t="shared" si="6"/>
        <v>44.2477876106195</v>
      </c>
      <c r="E695" s="115"/>
    </row>
    <row r="696" spans="1:5">
      <c r="A696" s="115" t="s">
        <v>562</v>
      </c>
      <c r="B696" s="115">
        <v>751</v>
      </c>
      <c r="C696" s="115">
        <v>150</v>
      </c>
      <c r="D696" s="227">
        <f t="shared" si="6"/>
        <v>19.9733688415446</v>
      </c>
      <c r="E696" s="115"/>
    </row>
    <row r="697" spans="1:5">
      <c r="A697" s="115" t="s">
        <v>563</v>
      </c>
      <c r="B697" s="115">
        <v>10</v>
      </c>
      <c r="C697" s="115"/>
      <c r="D697" s="227">
        <f t="shared" si="6"/>
        <v>0</v>
      </c>
      <c r="E697" s="115"/>
    </row>
    <row r="698" spans="1:5">
      <c r="A698" s="183" t="s">
        <v>564</v>
      </c>
      <c r="B698" s="115">
        <v>832</v>
      </c>
      <c r="C698" s="115">
        <v>300</v>
      </c>
      <c r="D698" s="227">
        <f t="shared" si="6"/>
        <v>36.0576923076923</v>
      </c>
      <c r="E698" s="115"/>
    </row>
    <row r="699" s="100" customFormat="1" spans="1:5">
      <c r="A699" s="184" t="s">
        <v>565</v>
      </c>
      <c r="B699" s="115">
        <v>15982</v>
      </c>
      <c r="C699" s="80">
        <v>5000</v>
      </c>
      <c r="D699" s="227">
        <f t="shared" si="6"/>
        <v>31.285195845326</v>
      </c>
      <c r="E699" s="80"/>
    </row>
    <row r="700" spans="1:5">
      <c r="A700" s="183" t="s">
        <v>566</v>
      </c>
      <c r="B700" s="115">
        <v>1811</v>
      </c>
      <c r="C700" s="115">
        <v>800</v>
      </c>
      <c r="D700" s="227">
        <f t="shared" si="6"/>
        <v>44.1744892324682</v>
      </c>
      <c r="E700" s="115"/>
    </row>
    <row r="701" spans="1:5">
      <c r="A701" s="183" t="s">
        <v>63</v>
      </c>
      <c r="B701" s="115">
        <v>1479</v>
      </c>
      <c r="C701" s="115">
        <v>700</v>
      </c>
      <c r="D701" s="227">
        <f t="shared" si="6"/>
        <v>47.3292765382015</v>
      </c>
      <c r="E701" s="115"/>
    </row>
    <row r="702" spans="1:5">
      <c r="A702" s="183" t="s">
        <v>64</v>
      </c>
      <c r="B702" s="115">
        <v>7</v>
      </c>
      <c r="C702" s="115"/>
      <c r="D702" s="227">
        <f t="shared" si="6"/>
        <v>0</v>
      </c>
      <c r="E702" s="115"/>
    </row>
    <row r="703" spans="1:5">
      <c r="A703" s="183" t="s">
        <v>65</v>
      </c>
      <c r="B703" s="115">
        <v>0</v>
      </c>
      <c r="C703" s="115"/>
      <c r="D703" s="227"/>
      <c r="E703" s="115"/>
    </row>
    <row r="704" spans="1:5">
      <c r="A704" s="183" t="s">
        <v>567</v>
      </c>
      <c r="B704" s="115">
        <v>0</v>
      </c>
      <c r="C704" s="115"/>
      <c r="D704" s="227"/>
      <c r="E704" s="115"/>
    </row>
    <row r="705" spans="1:5">
      <c r="A705" s="183" t="s">
        <v>568</v>
      </c>
      <c r="B705" s="115">
        <v>0</v>
      </c>
      <c r="C705" s="115"/>
      <c r="D705" s="227"/>
      <c r="E705" s="115"/>
    </row>
    <row r="706" spans="1:5">
      <c r="A706" s="183" t="s">
        <v>569</v>
      </c>
      <c r="B706" s="115">
        <v>0</v>
      </c>
      <c r="C706" s="115"/>
      <c r="D706" s="227"/>
      <c r="E706" s="115"/>
    </row>
    <row r="707" spans="1:5">
      <c r="A707" s="183" t="s">
        <v>570</v>
      </c>
      <c r="B707" s="115">
        <v>0</v>
      </c>
      <c r="C707" s="115"/>
      <c r="D707" s="227"/>
      <c r="E707" s="115"/>
    </row>
    <row r="708" spans="1:5">
      <c r="A708" s="183" t="s">
        <v>571</v>
      </c>
      <c r="B708" s="115">
        <v>0</v>
      </c>
      <c r="C708" s="115"/>
      <c r="D708" s="227"/>
      <c r="E708" s="115"/>
    </row>
    <row r="709" spans="1:5">
      <c r="A709" s="183" t="s">
        <v>572</v>
      </c>
      <c r="B709" s="115">
        <v>325</v>
      </c>
      <c r="C709" s="115">
        <v>100</v>
      </c>
      <c r="D709" s="227">
        <f t="shared" si="6"/>
        <v>30.7692307692308</v>
      </c>
      <c r="E709" s="115"/>
    </row>
    <row r="710" spans="1:5">
      <c r="A710" s="183" t="s">
        <v>573</v>
      </c>
      <c r="B710" s="115">
        <v>167</v>
      </c>
      <c r="C710" s="115">
        <v>100</v>
      </c>
      <c r="D710" s="227">
        <f t="shared" si="6"/>
        <v>59.8802395209581</v>
      </c>
      <c r="E710" s="232"/>
    </row>
    <row r="711" spans="1:5">
      <c r="A711" s="183" t="s">
        <v>574</v>
      </c>
      <c r="B711" s="115">
        <v>0</v>
      </c>
      <c r="C711" s="115"/>
      <c r="D711" s="227"/>
      <c r="E711" s="232"/>
    </row>
    <row r="712" spans="1:5">
      <c r="A712" s="183" t="s">
        <v>575</v>
      </c>
      <c r="B712" s="115">
        <v>0</v>
      </c>
      <c r="C712" s="115"/>
      <c r="D712" s="227"/>
      <c r="E712" s="232"/>
    </row>
    <row r="713" spans="1:5">
      <c r="A713" s="183" t="s">
        <v>576</v>
      </c>
      <c r="B713" s="115">
        <v>167</v>
      </c>
      <c r="C713" s="115">
        <v>100</v>
      </c>
      <c r="D713" s="227">
        <f>C713/B713*100</f>
        <v>59.8802395209581</v>
      </c>
      <c r="E713" s="232"/>
    </row>
    <row r="714" spans="1:5">
      <c r="A714" s="183" t="s">
        <v>577</v>
      </c>
      <c r="B714" s="115">
        <v>1770</v>
      </c>
      <c r="C714" s="115">
        <v>500</v>
      </c>
      <c r="D714" s="227">
        <f>C714/B714*100</f>
        <v>28.2485875706215</v>
      </c>
      <c r="E714" s="232"/>
    </row>
    <row r="715" spans="1:5">
      <c r="A715" s="183" t="s">
        <v>578</v>
      </c>
      <c r="B715" s="80">
        <v>0</v>
      </c>
      <c r="C715" s="115"/>
      <c r="D715" s="227"/>
      <c r="E715" s="232"/>
    </row>
    <row r="716" spans="1:5">
      <c r="A716" s="183" t="s">
        <v>579</v>
      </c>
      <c r="B716" s="115">
        <v>701</v>
      </c>
      <c r="C716" s="115">
        <v>200</v>
      </c>
      <c r="D716" s="227">
        <f>C716/B716*100</f>
        <v>28.5306704707561</v>
      </c>
      <c r="E716" s="232"/>
    </row>
    <row r="717" spans="1:5">
      <c r="A717" s="183" t="s">
        <v>580</v>
      </c>
      <c r="B717" s="115">
        <v>0</v>
      </c>
      <c r="C717" s="115"/>
      <c r="D717" s="227"/>
      <c r="E717" s="232"/>
    </row>
    <row r="718" spans="1:5">
      <c r="A718" s="183" t="s">
        <v>581</v>
      </c>
      <c r="B718" s="115">
        <v>962</v>
      </c>
      <c r="C718" s="115">
        <v>250</v>
      </c>
      <c r="D718" s="227">
        <f>C718/B718*100</f>
        <v>25.987525987526</v>
      </c>
      <c r="E718" s="232"/>
    </row>
    <row r="719" spans="1:5">
      <c r="A719" s="183" t="s">
        <v>582</v>
      </c>
      <c r="B719" s="115">
        <v>0</v>
      </c>
      <c r="C719" s="115"/>
      <c r="D719" s="227"/>
      <c r="E719" s="232"/>
    </row>
    <row r="720" spans="1:5">
      <c r="A720" s="183" t="s">
        <v>583</v>
      </c>
      <c r="B720" s="115">
        <v>0</v>
      </c>
      <c r="C720" s="115"/>
      <c r="D720" s="227"/>
      <c r="E720" s="232"/>
    </row>
    <row r="721" spans="1:5">
      <c r="A721" s="183" t="s">
        <v>584</v>
      </c>
      <c r="B721" s="232"/>
      <c r="C721" s="115"/>
      <c r="D721" s="227"/>
      <c r="E721" s="232"/>
    </row>
    <row r="722" spans="1:5">
      <c r="A722" s="183" t="s">
        <v>585</v>
      </c>
      <c r="B722" s="115">
        <v>107</v>
      </c>
      <c r="C722" s="115">
        <v>50</v>
      </c>
      <c r="D722" s="227">
        <f>C722/B722*100</f>
        <v>46.7289719626168</v>
      </c>
      <c r="E722" s="232"/>
    </row>
    <row r="723" spans="1:5">
      <c r="A723" s="183" t="s">
        <v>586</v>
      </c>
      <c r="B723" s="115">
        <v>5531</v>
      </c>
      <c r="C723" s="115">
        <v>1000</v>
      </c>
      <c r="D723" s="227">
        <f>C723/B723*100</f>
        <v>18.0799132164166</v>
      </c>
      <c r="E723" s="232"/>
    </row>
    <row r="724" spans="1:5">
      <c r="A724" s="183" t="s">
        <v>587</v>
      </c>
      <c r="B724" s="115">
        <v>0</v>
      </c>
      <c r="C724" s="115"/>
      <c r="D724" s="227"/>
      <c r="E724" s="232"/>
    </row>
    <row r="725" spans="1:5">
      <c r="A725" s="183" t="s">
        <v>588</v>
      </c>
      <c r="B725" s="115">
        <v>3647</v>
      </c>
      <c r="C725" s="115">
        <v>700</v>
      </c>
      <c r="D725" s="227">
        <f>C725/B725*100</f>
        <v>19.1938579654511</v>
      </c>
      <c r="E725" s="232"/>
    </row>
    <row r="726" spans="1:5">
      <c r="A726" s="183" t="s">
        <v>589</v>
      </c>
      <c r="B726" s="115">
        <v>0</v>
      </c>
      <c r="C726" s="115"/>
      <c r="D726" s="227"/>
      <c r="E726" s="232"/>
    </row>
    <row r="727" spans="1:5">
      <c r="A727" s="183" t="s">
        <v>590</v>
      </c>
      <c r="B727" s="115">
        <v>1884</v>
      </c>
      <c r="C727" s="115">
        <v>300</v>
      </c>
      <c r="D727" s="227">
        <f>C727/B727*100</f>
        <v>15.9235668789809</v>
      </c>
      <c r="E727" s="232"/>
    </row>
    <row r="728" spans="1:5">
      <c r="A728" s="183" t="s">
        <v>591</v>
      </c>
      <c r="B728" s="115">
        <v>0</v>
      </c>
      <c r="C728" s="115"/>
      <c r="D728" s="227"/>
      <c r="E728" s="115"/>
    </row>
    <row r="729" spans="1:5">
      <c r="A729" s="183" t="s">
        <v>592</v>
      </c>
      <c r="B729" s="115">
        <v>0</v>
      </c>
      <c r="C729" s="115"/>
      <c r="D729" s="227"/>
      <c r="E729" s="115"/>
    </row>
    <row r="730" spans="1:5">
      <c r="A730" s="183" t="s">
        <v>593</v>
      </c>
      <c r="B730" s="115">
        <v>0</v>
      </c>
      <c r="C730" s="115"/>
      <c r="D730" s="227"/>
      <c r="E730" s="115"/>
    </row>
    <row r="731" spans="1:5">
      <c r="A731" s="183" t="s">
        <v>594</v>
      </c>
      <c r="B731" s="115">
        <v>0</v>
      </c>
      <c r="C731" s="115"/>
      <c r="D731" s="227"/>
      <c r="E731" s="115"/>
    </row>
    <row r="732" spans="1:5">
      <c r="A732" s="183" t="s">
        <v>595</v>
      </c>
      <c r="B732" s="115">
        <v>0</v>
      </c>
      <c r="C732" s="115"/>
      <c r="D732" s="227"/>
      <c r="E732" s="115"/>
    </row>
    <row r="733" spans="1:5">
      <c r="A733" s="183" t="s">
        <v>596</v>
      </c>
      <c r="B733" s="115">
        <v>0</v>
      </c>
      <c r="C733" s="115"/>
      <c r="D733" s="227"/>
      <c r="E733" s="115"/>
    </row>
    <row r="734" spans="1:5">
      <c r="A734" s="183" t="s">
        <v>597</v>
      </c>
      <c r="B734" s="115">
        <v>0</v>
      </c>
      <c r="C734" s="115"/>
      <c r="D734" s="227"/>
      <c r="E734" s="115"/>
    </row>
    <row r="735" spans="1:5">
      <c r="A735" s="183" t="s">
        <v>598</v>
      </c>
      <c r="B735" s="115">
        <v>648</v>
      </c>
      <c r="C735" s="115">
        <v>100</v>
      </c>
      <c r="D735" s="227">
        <f>C735/B735*100</f>
        <v>15.4320987654321</v>
      </c>
      <c r="E735" s="115"/>
    </row>
    <row r="736" spans="1:5">
      <c r="A736" s="183" t="s">
        <v>599</v>
      </c>
      <c r="B736" s="115">
        <v>19</v>
      </c>
      <c r="C736" s="115"/>
      <c r="D736" s="227">
        <f>C736/B736*100</f>
        <v>0</v>
      </c>
      <c r="E736" s="115"/>
    </row>
    <row r="737" spans="1:5">
      <c r="A737" s="183" t="s">
        <v>600</v>
      </c>
      <c r="B737" s="115">
        <v>0</v>
      </c>
      <c r="C737" s="115"/>
      <c r="D737" s="227"/>
      <c r="E737" s="115"/>
    </row>
    <row r="738" spans="1:5">
      <c r="A738" s="183" t="s">
        <v>601</v>
      </c>
      <c r="B738" s="115">
        <v>0</v>
      </c>
      <c r="C738" s="115"/>
      <c r="D738" s="227"/>
      <c r="E738" s="115"/>
    </row>
    <row r="739" spans="1:5">
      <c r="A739" s="183" t="s">
        <v>602</v>
      </c>
      <c r="B739" s="115">
        <v>111</v>
      </c>
      <c r="C739" s="115"/>
      <c r="D739" s="227">
        <f>C739/B739*100</f>
        <v>0</v>
      </c>
      <c r="E739" s="115"/>
    </row>
    <row r="740" spans="1:5">
      <c r="A740" s="183" t="s">
        <v>603</v>
      </c>
      <c r="B740" s="115">
        <v>518</v>
      </c>
      <c r="C740" s="115">
        <v>100</v>
      </c>
      <c r="D740" s="227">
        <f>C740/B740*100</f>
        <v>19.3050193050193</v>
      </c>
      <c r="E740" s="115"/>
    </row>
    <row r="741" spans="1:5">
      <c r="A741" s="183" t="s">
        <v>604</v>
      </c>
      <c r="B741" s="115">
        <v>0</v>
      </c>
      <c r="C741" s="115"/>
      <c r="D741" s="227"/>
      <c r="E741" s="115"/>
    </row>
    <row r="742" spans="1:5">
      <c r="A742" s="183" t="s">
        <v>605</v>
      </c>
      <c r="B742" s="115">
        <v>0</v>
      </c>
      <c r="C742" s="115"/>
      <c r="D742" s="227"/>
      <c r="E742" s="115"/>
    </row>
    <row r="743" spans="1:5">
      <c r="A743" s="183" t="s">
        <v>606</v>
      </c>
      <c r="B743" s="115">
        <v>0</v>
      </c>
      <c r="C743" s="115"/>
      <c r="D743" s="227"/>
      <c r="E743" s="115"/>
    </row>
    <row r="744" spans="1:5">
      <c r="A744" s="183" t="s">
        <v>607</v>
      </c>
      <c r="B744" s="115">
        <v>307</v>
      </c>
      <c r="C744" s="115">
        <v>200</v>
      </c>
      <c r="D744" s="227">
        <f>C744/B744*100</f>
        <v>65.1465798045603</v>
      </c>
      <c r="E744" s="115"/>
    </row>
    <row r="745" spans="1:5">
      <c r="A745" s="183" t="s">
        <v>608</v>
      </c>
      <c r="B745" s="115">
        <v>307</v>
      </c>
      <c r="C745" s="115">
        <v>200</v>
      </c>
      <c r="D745" s="227">
        <f>C745/B745*100</f>
        <v>65.1465798045603</v>
      </c>
      <c r="E745" s="115"/>
    </row>
    <row r="746" spans="1:5">
      <c r="A746" s="183" t="s">
        <v>609</v>
      </c>
      <c r="B746" s="115">
        <v>0</v>
      </c>
      <c r="C746" s="115"/>
      <c r="D746" s="227"/>
      <c r="E746" s="115"/>
    </row>
    <row r="747" spans="1:5">
      <c r="A747" s="183" t="s">
        <v>610</v>
      </c>
      <c r="B747" s="115">
        <v>0</v>
      </c>
      <c r="C747" s="115"/>
      <c r="D747" s="227"/>
      <c r="E747" s="115"/>
    </row>
    <row r="748" spans="1:5">
      <c r="A748" s="183" t="s">
        <v>611</v>
      </c>
      <c r="B748" s="115">
        <v>242</v>
      </c>
      <c r="C748" s="115">
        <v>100</v>
      </c>
      <c r="D748" s="227">
        <f>C748/B748*100</f>
        <v>41.3223140495868</v>
      </c>
      <c r="E748" s="115"/>
    </row>
    <row r="749" spans="1:5">
      <c r="A749" s="183" t="s">
        <v>612</v>
      </c>
      <c r="B749" s="115">
        <v>403</v>
      </c>
      <c r="C749" s="115">
        <v>200</v>
      </c>
      <c r="D749" s="227">
        <f>C749/B749*100</f>
        <v>49.6277915632754</v>
      </c>
      <c r="E749" s="115"/>
    </row>
    <row r="750" spans="1:5">
      <c r="A750" s="183" t="s">
        <v>613</v>
      </c>
      <c r="B750" s="115">
        <v>374</v>
      </c>
      <c r="C750" s="115">
        <v>200</v>
      </c>
      <c r="D750" s="227">
        <f>C750/B750*100</f>
        <v>53.475935828877</v>
      </c>
      <c r="E750" s="115"/>
    </row>
    <row r="751" spans="1:5">
      <c r="A751" s="183" t="s">
        <v>614</v>
      </c>
      <c r="B751" s="115">
        <v>0</v>
      </c>
      <c r="C751" s="115"/>
      <c r="D751" s="227"/>
      <c r="E751" s="115"/>
    </row>
    <row r="752" spans="1:5">
      <c r="A752" s="183" t="s">
        <v>615</v>
      </c>
      <c r="B752" s="115">
        <v>0</v>
      </c>
      <c r="C752" s="115"/>
      <c r="D752" s="227"/>
      <c r="E752" s="115"/>
    </row>
    <row r="753" spans="1:5">
      <c r="A753" s="183" t="s">
        <v>616</v>
      </c>
      <c r="B753" s="115">
        <v>0</v>
      </c>
      <c r="C753" s="115"/>
      <c r="D753" s="227"/>
      <c r="E753" s="115"/>
    </row>
    <row r="754" spans="1:5">
      <c r="A754" s="183" t="s">
        <v>617</v>
      </c>
      <c r="B754" s="115">
        <v>29</v>
      </c>
      <c r="C754" s="115"/>
      <c r="D754" s="227">
        <f>C754/B754*100</f>
        <v>0</v>
      </c>
      <c r="E754" s="115"/>
    </row>
    <row r="755" spans="1:5">
      <c r="A755" s="183" t="s">
        <v>618</v>
      </c>
      <c r="B755" s="115">
        <v>0</v>
      </c>
      <c r="C755" s="115"/>
      <c r="D755" s="227"/>
      <c r="E755" s="115"/>
    </row>
    <row r="756" spans="1:5">
      <c r="A756" s="183" t="s">
        <v>619</v>
      </c>
      <c r="B756" s="115">
        <v>0</v>
      </c>
      <c r="C756" s="115"/>
      <c r="D756" s="227"/>
      <c r="E756" s="115"/>
    </row>
    <row r="757" spans="1:5">
      <c r="A757" s="183" t="s">
        <v>620</v>
      </c>
      <c r="B757" s="115">
        <v>5103</v>
      </c>
      <c r="C757" s="115">
        <v>2000</v>
      </c>
      <c r="D757" s="227">
        <f>C757/B757*100</f>
        <v>39.1926317852244</v>
      </c>
      <c r="E757" s="115"/>
    </row>
    <row r="758" spans="1:5">
      <c r="A758" s="183" t="s">
        <v>63</v>
      </c>
      <c r="B758" s="115">
        <v>0</v>
      </c>
      <c r="C758" s="115"/>
      <c r="D758" s="227"/>
      <c r="E758" s="115"/>
    </row>
    <row r="759" spans="1:5">
      <c r="A759" s="183" t="s">
        <v>64</v>
      </c>
      <c r="B759" s="115">
        <v>0</v>
      </c>
      <c r="C759" s="115"/>
      <c r="D759" s="227"/>
      <c r="E759" s="115"/>
    </row>
    <row r="760" spans="1:5">
      <c r="A760" s="183" t="s">
        <v>65</v>
      </c>
      <c r="B760" s="115">
        <v>0</v>
      </c>
      <c r="C760" s="115"/>
      <c r="D760" s="227"/>
      <c r="E760" s="115"/>
    </row>
    <row r="761" spans="1:5">
      <c r="A761" s="183" t="s">
        <v>621</v>
      </c>
      <c r="B761" s="115">
        <v>0</v>
      </c>
      <c r="C761" s="115"/>
      <c r="D761" s="227"/>
      <c r="E761" s="115"/>
    </row>
    <row r="762" spans="1:5">
      <c r="A762" s="183" t="s">
        <v>622</v>
      </c>
      <c r="B762" s="115">
        <v>0</v>
      </c>
      <c r="C762" s="115"/>
      <c r="D762" s="227"/>
      <c r="E762" s="115"/>
    </row>
    <row r="763" spans="1:5">
      <c r="A763" s="183" t="s">
        <v>623</v>
      </c>
      <c r="B763" s="115">
        <v>0</v>
      </c>
      <c r="C763" s="115"/>
      <c r="D763" s="227"/>
      <c r="E763" s="115"/>
    </row>
    <row r="764" spans="1:5">
      <c r="A764" s="183" t="s">
        <v>624</v>
      </c>
      <c r="B764" s="115">
        <v>5103</v>
      </c>
      <c r="C764" s="115">
        <v>2000</v>
      </c>
      <c r="D764" s="227">
        <f>C764/B764*100</f>
        <v>39.1926317852244</v>
      </c>
      <c r="E764" s="115"/>
    </row>
    <row r="765" spans="1:5">
      <c r="A765" s="183" t="s">
        <v>625</v>
      </c>
      <c r="B765" s="115">
        <v>0</v>
      </c>
      <c r="C765" s="115"/>
      <c r="D765" s="227"/>
      <c r="E765" s="115"/>
    </row>
    <row r="766" spans="1:5">
      <c r="A766" s="183" t="s">
        <v>626</v>
      </c>
      <c r="B766" s="115">
        <v>0</v>
      </c>
      <c r="C766" s="115"/>
      <c r="D766" s="227"/>
      <c r="E766" s="115"/>
    </row>
    <row r="767" spans="1:5">
      <c r="A767" s="183" t="s">
        <v>627</v>
      </c>
      <c r="B767" s="115">
        <v>0</v>
      </c>
      <c r="C767" s="115"/>
      <c r="D767" s="227"/>
      <c r="E767" s="115"/>
    </row>
    <row r="768" spans="1:5">
      <c r="A768" s="183" t="s">
        <v>104</v>
      </c>
      <c r="B768" s="115">
        <v>0</v>
      </c>
      <c r="C768" s="115"/>
      <c r="D768" s="227"/>
      <c r="E768" s="115"/>
    </row>
    <row r="769" spans="1:5">
      <c r="A769" s="183" t="s">
        <v>628</v>
      </c>
      <c r="B769" s="115">
        <v>0</v>
      </c>
      <c r="C769" s="115"/>
      <c r="D769" s="227"/>
      <c r="E769" s="115"/>
    </row>
    <row r="770" spans="1:5">
      <c r="A770" s="183" t="s">
        <v>72</v>
      </c>
      <c r="B770" s="115">
        <v>0</v>
      </c>
      <c r="C770" s="115"/>
      <c r="D770" s="227"/>
      <c r="E770" s="115"/>
    </row>
    <row r="771" spans="1:5">
      <c r="A771" s="183" t="s">
        <v>629</v>
      </c>
      <c r="B771" s="115">
        <v>0</v>
      </c>
      <c r="C771" s="115"/>
      <c r="D771" s="227"/>
      <c r="E771" s="115"/>
    </row>
    <row r="772" spans="1:5">
      <c r="A772" s="183" t="s">
        <v>630</v>
      </c>
      <c r="B772" s="115">
        <v>0</v>
      </c>
      <c r="C772" s="115"/>
      <c r="D772" s="227"/>
      <c r="E772" s="115"/>
    </row>
    <row r="773" s="100" customFormat="1" spans="1:5">
      <c r="A773" s="184" t="s">
        <v>631</v>
      </c>
      <c r="B773" s="115">
        <v>34032</v>
      </c>
      <c r="C773" s="80">
        <v>33000</v>
      </c>
      <c r="D773" s="227">
        <f>C773/B773*100</f>
        <v>96.9675599435825</v>
      </c>
      <c r="E773" s="80"/>
    </row>
    <row r="774" spans="1:5">
      <c r="A774" s="183" t="s">
        <v>632</v>
      </c>
      <c r="B774" s="115">
        <v>19478</v>
      </c>
      <c r="C774" s="115">
        <v>21000</v>
      </c>
      <c r="D774" s="227">
        <f t="shared" ref="D774:D837" si="7">C774/B774*100</f>
        <v>107.813943936749</v>
      </c>
      <c r="E774" s="115"/>
    </row>
    <row r="775" spans="1:5">
      <c r="A775" s="183" t="s">
        <v>63</v>
      </c>
      <c r="B775" s="115">
        <v>5935</v>
      </c>
      <c r="C775" s="115">
        <v>4000</v>
      </c>
      <c r="D775" s="227">
        <f t="shared" si="7"/>
        <v>67.396798652064</v>
      </c>
      <c r="E775" s="115"/>
    </row>
    <row r="776" spans="1:5">
      <c r="A776" s="183" t="s">
        <v>64</v>
      </c>
      <c r="B776" s="115">
        <v>0</v>
      </c>
      <c r="C776" s="115"/>
      <c r="D776" s="227"/>
      <c r="E776" s="115"/>
    </row>
    <row r="777" spans="1:5">
      <c r="A777" s="183" t="s">
        <v>65</v>
      </c>
      <c r="B777" s="115">
        <v>608</v>
      </c>
      <c r="C777" s="115">
        <v>300</v>
      </c>
      <c r="D777" s="227">
        <f t="shared" si="7"/>
        <v>49.3421052631579</v>
      </c>
      <c r="E777" s="115"/>
    </row>
    <row r="778" spans="1:5">
      <c r="A778" s="183" t="s">
        <v>633</v>
      </c>
      <c r="B778" s="115">
        <v>280</v>
      </c>
      <c r="C778" s="115">
        <v>100</v>
      </c>
      <c r="D778" s="227">
        <f t="shared" si="7"/>
        <v>35.7142857142857</v>
      </c>
      <c r="E778" s="115"/>
    </row>
    <row r="779" spans="1:5">
      <c r="A779" s="183" t="s">
        <v>634</v>
      </c>
      <c r="B779" s="115">
        <v>0</v>
      </c>
      <c r="C779" s="115"/>
      <c r="D779" s="227"/>
      <c r="E779" s="115"/>
    </row>
    <row r="780" spans="1:5">
      <c r="A780" s="183" t="s">
        <v>635</v>
      </c>
      <c r="B780" s="115">
        <v>368</v>
      </c>
      <c r="C780" s="115">
        <v>200</v>
      </c>
      <c r="D780" s="227">
        <f t="shared" si="7"/>
        <v>54.3478260869565</v>
      </c>
      <c r="E780" s="115"/>
    </row>
    <row r="781" spans="1:5">
      <c r="A781" s="183" t="s">
        <v>636</v>
      </c>
      <c r="B781" s="115">
        <v>0</v>
      </c>
      <c r="C781" s="115"/>
      <c r="D781" s="227"/>
      <c r="E781" s="115"/>
    </row>
    <row r="782" spans="1:5">
      <c r="A782" s="183" t="s">
        <v>637</v>
      </c>
      <c r="B782" s="115">
        <v>223</v>
      </c>
      <c r="C782" s="115">
        <v>100</v>
      </c>
      <c r="D782" s="227">
        <f t="shared" si="7"/>
        <v>44.8430493273543</v>
      </c>
      <c r="E782" s="115"/>
    </row>
    <row r="783" spans="1:5">
      <c r="A783" s="183" t="s">
        <v>638</v>
      </c>
      <c r="B783" s="115">
        <v>0</v>
      </c>
      <c r="C783" s="115"/>
      <c r="D783" s="227"/>
      <c r="E783" s="115"/>
    </row>
    <row r="784" spans="1:5">
      <c r="A784" s="183" t="s">
        <v>639</v>
      </c>
      <c r="B784" s="115">
        <v>12064</v>
      </c>
      <c r="C784" s="115">
        <v>16300</v>
      </c>
      <c r="D784" s="227">
        <f t="shared" si="7"/>
        <v>135.112732095491</v>
      </c>
      <c r="E784" s="115"/>
    </row>
    <row r="785" spans="1:5">
      <c r="A785" s="183" t="s">
        <v>640</v>
      </c>
      <c r="B785" s="115">
        <v>20</v>
      </c>
      <c r="C785" s="115"/>
      <c r="D785" s="227">
        <f t="shared" si="7"/>
        <v>0</v>
      </c>
      <c r="E785" s="115"/>
    </row>
    <row r="786" spans="1:5">
      <c r="A786" s="183" t="s">
        <v>641</v>
      </c>
      <c r="B786" s="115">
        <v>9046</v>
      </c>
      <c r="C786" s="115">
        <v>9500</v>
      </c>
      <c r="D786" s="227">
        <f t="shared" si="7"/>
        <v>105.018792836613</v>
      </c>
      <c r="E786" s="115"/>
    </row>
    <row r="787" spans="1:5">
      <c r="A787" s="183" t="s">
        <v>642</v>
      </c>
      <c r="B787" s="115">
        <v>3823</v>
      </c>
      <c r="C787" s="115">
        <v>3300</v>
      </c>
      <c r="D787" s="227">
        <f t="shared" si="7"/>
        <v>86.3196442584358</v>
      </c>
      <c r="E787" s="115"/>
    </row>
    <row r="788" spans="1:5">
      <c r="A788" s="183" t="s">
        <v>643</v>
      </c>
      <c r="B788" s="115">
        <v>5223</v>
      </c>
      <c r="C788" s="115">
        <v>6200</v>
      </c>
      <c r="D788" s="227">
        <f t="shared" si="7"/>
        <v>118.705724679303</v>
      </c>
      <c r="E788" s="115"/>
    </row>
    <row r="789" spans="1:5">
      <c r="A789" s="183" t="s">
        <v>644</v>
      </c>
      <c r="B789" s="115">
        <v>4400</v>
      </c>
      <c r="C789" s="115">
        <v>2000</v>
      </c>
      <c r="D789" s="227">
        <f t="shared" si="7"/>
        <v>45.4545454545455</v>
      </c>
      <c r="E789" s="115"/>
    </row>
    <row r="790" spans="1:5">
      <c r="A790" s="183" t="s">
        <v>645</v>
      </c>
      <c r="B790" s="115">
        <v>0</v>
      </c>
      <c r="C790" s="115"/>
      <c r="D790" s="227"/>
      <c r="E790" s="115"/>
    </row>
    <row r="791" spans="1:5">
      <c r="A791" s="183" t="s">
        <v>646</v>
      </c>
      <c r="B791" s="115">
        <v>1088</v>
      </c>
      <c r="C791" s="115">
        <v>500</v>
      </c>
      <c r="D791" s="227">
        <f t="shared" si="7"/>
        <v>45.9558823529412</v>
      </c>
      <c r="E791" s="115"/>
    </row>
    <row r="792" spans="1:5">
      <c r="A792" s="183" t="s">
        <v>647</v>
      </c>
      <c r="B792" s="115">
        <v>399999</v>
      </c>
      <c r="C792" s="115">
        <v>335600</v>
      </c>
      <c r="D792" s="227">
        <f t="shared" si="7"/>
        <v>83.9002097505244</v>
      </c>
      <c r="E792" s="115"/>
    </row>
    <row r="793" spans="1:5">
      <c r="A793" s="183" t="s">
        <v>648</v>
      </c>
      <c r="B793" s="115">
        <v>71107</v>
      </c>
      <c r="C793" s="115">
        <v>65000</v>
      </c>
      <c r="D793" s="227">
        <f t="shared" si="7"/>
        <v>91.4115347293515</v>
      </c>
      <c r="E793" s="115"/>
    </row>
    <row r="794" spans="1:5">
      <c r="A794" s="183" t="s">
        <v>63</v>
      </c>
      <c r="B794" s="115">
        <v>7359</v>
      </c>
      <c r="C794" s="115">
        <v>5200</v>
      </c>
      <c r="D794" s="227">
        <f t="shared" si="7"/>
        <v>70.6617746976491</v>
      </c>
      <c r="E794" s="115"/>
    </row>
    <row r="795" spans="1:5">
      <c r="A795" s="183" t="s">
        <v>64</v>
      </c>
      <c r="B795" s="115">
        <v>0</v>
      </c>
      <c r="C795" s="115"/>
      <c r="D795" s="227"/>
      <c r="E795" s="115"/>
    </row>
    <row r="796" spans="1:5">
      <c r="A796" s="183" t="s">
        <v>65</v>
      </c>
      <c r="B796" s="115">
        <v>0</v>
      </c>
      <c r="C796" s="115"/>
      <c r="D796" s="227"/>
      <c r="E796" s="115"/>
    </row>
    <row r="797" spans="1:5">
      <c r="A797" s="183" t="s">
        <v>72</v>
      </c>
      <c r="B797" s="115">
        <v>17953</v>
      </c>
      <c r="C797" s="115">
        <v>18500</v>
      </c>
      <c r="D797" s="227">
        <f t="shared" si="7"/>
        <v>103.046844538517</v>
      </c>
      <c r="E797" s="115"/>
    </row>
    <row r="798" spans="1:5">
      <c r="A798" s="183" t="s">
        <v>649</v>
      </c>
      <c r="B798" s="115">
        <v>0</v>
      </c>
      <c r="C798" s="115"/>
      <c r="D798" s="227"/>
      <c r="E798" s="115"/>
    </row>
    <row r="799" spans="1:5">
      <c r="A799" s="183" t="s">
        <v>650</v>
      </c>
      <c r="B799" s="115">
        <v>4117</v>
      </c>
      <c r="C799" s="115">
        <v>2800</v>
      </c>
      <c r="D799" s="227">
        <f t="shared" si="7"/>
        <v>68.0106873937333</v>
      </c>
      <c r="E799" s="115"/>
    </row>
    <row r="800" spans="1:5">
      <c r="A800" s="183" t="s">
        <v>651</v>
      </c>
      <c r="B800" s="115">
        <v>4565</v>
      </c>
      <c r="C800" s="115">
        <v>3100</v>
      </c>
      <c r="D800" s="227">
        <f t="shared" si="7"/>
        <v>67.907995618839</v>
      </c>
      <c r="E800" s="115"/>
    </row>
    <row r="801" spans="1:5">
      <c r="A801" s="183" t="s">
        <v>652</v>
      </c>
      <c r="B801" s="115">
        <v>22</v>
      </c>
      <c r="C801" s="115">
        <v>15</v>
      </c>
      <c r="D801" s="227">
        <f t="shared" si="7"/>
        <v>68.1818181818182</v>
      </c>
      <c r="E801" s="115"/>
    </row>
    <row r="802" spans="1:5">
      <c r="A802" s="183" t="s">
        <v>653</v>
      </c>
      <c r="B802" s="115">
        <v>250</v>
      </c>
      <c r="C802" s="115">
        <v>150</v>
      </c>
      <c r="D802" s="227">
        <f t="shared" si="7"/>
        <v>60</v>
      </c>
      <c r="E802" s="115"/>
    </row>
    <row r="803" spans="1:5">
      <c r="A803" s="183" t="s">
        <v>654</v>
      </c>
      <c r="B803" s="115">
        <v>2098</v>
      </c>
      <c r="C803" s="115">
        <v>1500</v>
      </c>
      <c r="D803" s="227">
        <f t="shared" si="7"/>
        <v>71.4966634890372</v>
      </c>
      <c r="E803" s="115"/>
    </row>
    <row r="804" spans="1:5">
      <c r="A804" s="183" t="s">
        <v>655</v>
      </c>
      <c r="B804" s="115">
        <v>0</v>
      </c>
      <c r="C804" s="115"/>
      <c r="D804" s="227"/>
      <c r="E804" s="115"/>
    </row>
    <row r="805" spans="1:5">
      <c r="A805" s="183" t="s">
        <v>656</v>
      </c>
      <c r="B805" s="115">
        <v>0</v>
      </c>
      <c r="C805" s="115"/>
      <c r="D805" s="227"/>
      <c r="E805" s="115"/>
    </row>
    <row r="806" spans="1:5">
      <c r="A806" s="183" t="s">
        <v>657</v>
      </c>
      <c r="B806" s="115">
        <v>317</v>
      </c>
      <c r="C806" s="115">
        <v>180</v>
      </c>
      <c r="D806" s="227">
        <f t="shared" si="7"/>
        <v>56.782334384858</v>
      </c>
      <c r="E806" s="115"/>
    </row>
    <row r="807" spans="1:5">
      <c r="A807" s="183" t="s">
        <v>658</v>
      </c>
      <c r="B807" s="115">
        <v>0</v>
      </c>
      <c r="C807" s="115"/>
      <c r="D807" s="227"/>
      <c r="E807" s="115"/>
    </row>
    <row r="808" spans="1:5">
      <c r="A808" s="183" t="s">
        <v>659</v>
      </c>
      <c r="B808" s="115">
        <v>10</v>
      </c>
      <c r="C808" s="115">
        <v>5</v>
      </c>
      <c r="D808" s="227">
        <f t="shared" si="7"/>
        <v>50</v>
      </c>
      <c r="E808" s="115"/>
    </row>
    <row r="809" spans="1:5">
      <c r="A809" s="183" t="s">
        <v>660</v>
      </c>
      <c r="B809" s="115">
        <v>426</v>
      </c>
      <c r="C809" s="115">
        <v>150</v>
      </c>
      <c r="D809" s="227">
        <f t="shared" si="7"/>
        <v>35.2112676056338</v>
      </c>
      <c r="E809" s="115"/>
    </row>
    <row r="810" spans="1:5">
      <c r="A810" s="183" t="s">
        <v>661</v>
      </c>
      <c r="B810" s="115">
        <v>0</v>
      </c>
      <c r="C810" s="115"/>
      <c r="D810" s="227"/>
      <c r="E810" s="115"/>
    </row>
    <row r="811" spans="1:5">
      <c r="A811" s="183" t="s">
        <v>662</v>
      </c>
      <c r="B811" s="115">
        <v>0</v>
      </c>
      <c r="C811" s="115"/>
      <c r="D811" s="227"/>
      <c r="E811" s="115"/>
    </row>
    <row r="812" spans="1:5">
      <c r="A812" s="183" t="s">
        <v>663</v>
      </c>
      <c r="B812" s="115">
        <v>0</v>
      </c>
      <c r="C812" s="115"/>
      <c r="D812" s="227"/>
      <c r="E812" s="115"/>
    </row>
    <row r="813" spans="1:5">
      <c r="A813" s="183" t="s">
        <v>664</v>
      </c>
      <c r="B813" s="115">
        <v>16753</v>
      </c>
      <c r="C813" s="115">
        <v>22500</v>
      </c>
      <c r="D813" s="227">
        <f t="shared" si="7"/>
        <v>134.304303706799</v>
      </c>
      <c r="E813" s="115"/>
    </row>
    <row r="814" spans="1:5">
      <c r="A814" s="183" t="s">
        <v>665</v>
      </c>
      <c r="B814" s="115">
        <v>2405</v>
      </c>
      <c r="C814" s="115">
        <v>1400</v>
      </c>
      <c r="D814" s="227">
        <f t="shared" si="7"/>
        <v>58.2120582120582</v>
      </c>
      <c r="E814" s="115"/>
    </row>
    <row r="815" spans="1:5">
      <c r="A815" s="183" t="s">
        <v>666</v>
      </c>
      <c r="B815" s="115">
        <v>0</v>
      </c>
      <c r="C815" s="115"/>
      <c r="D815" s="227"/>
      <c r="E815" s="115"/>
    </row>
    <row r="816" spans="1:5">
      <c r="A816" s="183" t="s">
        <v>667</v>
      </c>
      <c r="B816" s="115">
        <v>279</v>
      </c>
      <c r="C816" s="115">
        <v>150</v>
      </c>
      <c r="D816" s="227">
        <f t="shared" si="7"/>
        <v>53.763440860215</v>
      </c>
      <c r="E816" s="115"/>
    </row>
    <row r="817" spans="1:5">
      <c r="A817" s="183" t="s">
        <v>668</v>
      </c>
      <c r="B817" s="115">
        <v>4618</v>
      </c>
      <c r="C817" s="115">
        <v>3000</v>
      </c>
      <c r="D817" s="227">
        <f t="shared" si="7"/>
        <v>64.963187527068</v>
      </c>
      <c r="E817" s="115"/>
    </row>
    <row r="818" spans="1:5">
      <c r="A818" s="183" t="s">
        <v>669</v>
      </c>
      <c r="B818" s="115">
        <v>9935</v>
      </c>
      <c r="C818" s="115">
        <v>6350</v>
      </c>
      <c r="D818" s="227">
        <f t="shared" si="7"/>
        <v>63.9154504277806</v>
      </c>
      <c r="E818" s="115"/>
    </row>
    <row r="819" spans="1:5">
      <c r="A819" s="183" t="s">
        <v>670</v>
      </c>
      <c r="B819" s="115">
        <v>25252</v>
      </c>
      <c r="C819" s="115">
        <v>23000</v>
      </c>
      <c r="D819" s="227">
        <f t="shared" si="7"/>
        <v>91.0818945034057</v>
      </c>
      <c r="E819" s="115"/>
    </row>
    <row r="820" spans="1:5">
      <c r="A820" s="183" t="s">
        <v>63</v>
      </c>
      <c r="B820" s="115">
        <v>812</v>
      </c>
      <c r="C820" s="115">
        <v>650</v>
      </c>
      <c r="D820" s="227">
        <f t="shared" si="7"/>
        <v>80.0492610837438</v>
      </c>
      <c r="E820" s="115"/>
    </row>
    <row r="821" spans="1:5">
      <c r="A821" s="183" t="s">
        <v>64</v>
      </c>
      <c r="B821" s="115">
        <v>0</v>
      </c>
      <c r="C821" s="115"/>
      <c r="D821" s="227"/>
      <c r="E821" s="115"/>
    </row>
    <row r="822" spans="1:5">
      <c r="A822" s="183" t="s">
        <v>65</v>
      </c>
      <c r="B822" s="115">
        <v>0</v>
      </c>
      <c r="C822" s="115"/>
      <c r="D822" s="227"/>
      <c r="E822" s="115"/>
    </row>
    <row r="823" spans="1:5">
      <c r="A823" s="183" t="s">
        <v>671</v>
      </c>
      <c r="B823" s="115">
        <v>6652</v>
      </c>
      <c r="C823" s="115">
        <v>7500</v>
      </c>
      <c r="D823" s="227">
        <f t="shared" si="7"/>
        <v>112.748045700541</v>
      </c>
      <c r="E823" s="115"/>
    </row>
    <row r="824" spans="1:5">
      <c r="A824" s="183" t="s">
        <v>672</v>
      </c>
      <c r="B824" s="115">
        <v>476</v>
      </c>
      <c r="C824" s="115">
        <v>350</v>
      </c>
      <c r="D824" s="227">
        <f t="shared" si="7"/>
        <v>73.5294117647059</v>
      </c>
      <c r="E824" s="115"/>
    </row>
    <row r="825" spans="1:5">
      <c r="A825" s="183" t="s">
        <v>673</v>
      </c>
      <c r="B825" s="115">
        <v>20</v>
      </c>
      <c r="C825" s="115">
        <v>15</v>
      </c>
      <c r="D825" s="227">
        <f t="shared" si="7"/>
        <v>75</v>
      </c>
      <c r="E825" s="115"/>
    </row>
    <row r="826" spans="1:5">
      <c r="A826" s="183" t="s">
        <v>674</v>
      </c>
      <c r="B826" s="115">
        <v>0</v>
      </c>
      <c r="C826" s="115"/>
      <c r="D826" s="227"/>
      <c r="E826" s="115"/>
    </row>
    <row r="827" spans="1:5">
      <c r="A827" s="183" t="s">
        <v>675</v>
      </c>
      <c r="B827" s="115">
        <v>4404</v>
      </c>
      <c r="C827" s="115">
        <v>2900</v>
      </c>
      <c r="D827" s="227">
        <f t="shared" si="7"/>
        <v>65.8492279745686</v>
      </c>
      <c r="E827" s="115"/>
    </row>
    <row r="828" spans="1:5">
      <c r="A828" s="183" t="s">
        <v>676</v>
      </c>
      <c r="B828" s="115">
        <v>0</v>
      </c>
      <c r="C828" s="115"/>
      <c r="D828" s="227"/>
      <c r="E828" s="115"/>
    </row>
    <row r="829" spans="1:5">
      <c r="A829" s="183" t="s">
        <v>677</v>
      </c>
      <c r="B829" s="115">
        <v>0</v>
      </c>
      <c r="C829" s="115"/>
      <c r="D829" s="227"/>
      <c r="E829" s="115"/>
    </row>
    <row r="830" spans="1:5">
      <c r="A830" s="183" t="s">
        <v>678</v>
      </c>
      <c r="B830" s="115">
        <v>268</v>
      </c>
      <c r="C830" s="115">
        <v>220</v>
      </c>
      <c r="D830" s="227">
        <f t="shared" si="7"/>
        <v>82.089552238806</v>
      </c>
      <c r="E830" s="115"/>
    </row>
    <row r="831" spans="1:5">
      <c r="A831" s="183" t="s">
        <v>679</v>
      </c>
      <c r="B831" s="115">
        <v>0</v>
      </c>
      <c r="C831" s="115"/>
      <c r="D831" s="227"/>
      <c r="E831" s="115"/>
    </row>
    <row r="832" spans="1:5">
      <c r="A832" s="183" t="s">
        <v>680</v>
      </c>
      <c r="B832" s="115">
        <v>0</v>
      </c>
      <c r="C832" s="115"/>
      <c r="D832" s="227"/>
      <c r="E832" s="115"/>
    </row>
    <row r="833" spans="1:5">
      <c r="A833" s="183" t="s">
        <v>681</v>
      </c>
      <c r="B833" s="115">
        <v>0</v>
      </c>
      <c r="C833" s="115"/>
      <c r="D833" s="227"/>
      <c r="E833" s="115"/>
    </row>
    <row r="834" spans="1:5">
      <c r="A834" s="183" t="s">
        <v>682</v>
      </c>
      <c r="B834" s="115">
        <v>0</v>
      </c>
      <c r="C834" s="115"/>
      <c r="D834" s="227"/>
      <c r="E834" s="115"/>
    </row>
    <row r="835" spans="1:5">
      <c r="A835" s="183" t="s">
        <v>683</v>
      </c>
      <c r="B835" s="115">
        <v>0</v>
      </c>
      <c r="C835" s="115"/>
      <c r="D835" s="227"/>
      <c r="E835" s="115"/>
    </row>
    <row r="836" spans="1:5">
      <c r="A836" s="183" t="s">
        <v>684</v>
      </c>
      <c r="B836" s="115">
        <v>0</v>
      </c>
      <c r="C836" s="115"/>
      <c r="D836" s="227"/>
      <c r="E836" s="115"/>
    </row>
    <row r="837" spans="1:5">
      <c r="A837" s="183" t="s">
        <v>685</v>
      </c>
      <c r="B837" s="115">
        <v>629</v>
      </c>
      <c r="C837" s="115">
        <v>400</v>
      </c>
      <c r="D837" s="227">
        <f t="shared" si="7"/>
        <v>63.5930047694754</v>
      </c>
      <c r="E837" s="115"/>
    </row>
    <row r="838" spans="1:5">
      <c r="A838" s="183" t="s">
        <v>686</v>
      </c>
      <c r="B838" s="115">
        <v>0</v>
      </c>
      <c r="C838" s="115"/>
      <c r="D838" s="227"/>
      <c r="E838" s="115"/>
    </row>
    <row r="839" spans="1:5">
      <c r="A839" s="183" t="s">
        <v>687</v>
      </c>
      <c r="B839" s="115">
        <v>71</v>
      </c>
      <c r="C839" s="115">
        <v>10</v>
      </c>
      <c r="D839" s="227">
        <f t="shared" ref="D838:D901" si="8">C839/B839*100</f>
        <v>14.0845070422535</v>
      </c>
      <c r="E839" s="115"/>
    </row>
    <row r="840" spans="1:5">
      <c r="A840" s="183" t="s">
        <v>688</v>
      </c>
      <c r="B840" s="115">
        <v>0</v>
      </c>
      <c r="C840" s="115"/>
      <c r="D840" s="227"/>
      <c r="E840" s="115"/>
    </row>
    <row r="841" spans="1:5">
      <c r="A841" s="183" t="s">
        <v>689</v>
      </c>
      <c r="B841" s="115">
        <v>136</v>
      </c>
      <c r="C841" s="115">
        <v>100</v>
      </c>
      <c r="D841" s="227">
        <f t="shared" si="8"/>
        <v>73.5294117647059</v>
      </c>
      <c r="E841" s="115"/>
    </row>
    <row r="842" spans="1:5">
      <c r="A842" s="183" t="s">
        <v>655</v>
      </c>
      <c r="B842" s="115">
        <v>0</v>
      </c>
      <c r="C842" s="115"/>
      <c r="D842" s="227"/>
      <c r="E842" s="115"/>
    </row>
    <row r="843" spans="1:5">
      <c r="A843" s="183" t="s">
        <v>690</v>
      </c>
      <c r="B843" s="115">
        <v>11784</v>
      </c>
      <c r="C843" s="115">
        <v>10855</v>
      </c>
      <c r="D843" s="227">
        <f t="shared" si="8"/>
        <v>92.1164290563476</v>
      </c>
      <c r="E843" s="115"/>
    </row>
    <row r="844" spans="1:5">
      <c r="A844" s="183" t="s">
        <v>691</v>
      </c>
      <c r="B844" s="115">
        <v>42700</v>
      </c>
      <c r="C844" s="115">
        <v>43000</v>
      </c>
      <c r="D844" s="227">
        <f t="shared" si="8"/>
        <v>100.702576112412</v>
      </c>
      <c r="E844" s="115"/>
    </row>
    <row r="845" spans="1:5">
      <c r="A845" s="183" t="s">
        <v>63</v>
      </c>
      <c r="B845" s="115">
        <v>1497</v>
      </c>
      <c r="C845" s="115">
        <v>1100</v>
      </c>
      <c r="D845" s="227">
        <f t="shared" si="8"/>
        <v>73.4802939211757</v>
      </c>
      <c r="E845" s="115"/>
    </row>
    <row r="846" spans="1:5">
      <c r="A846" s="183" t="s">
        <v>64</v>
      </c>
      <c r="B846" s="115">
        <v>0</v>
      </c>
      <c r="C846" s="115"/>
      <c r="D846" s="227"/>
      <c r="E846" s="115"/>
    </row>
    <row r="847" spans="1:5">
      <c r="A847" s="183" t="s">
        <v>65</v>
      </c>
      <c r="B847" s="115">
        <v>0</v>
      </c>
      <c r="C847" s="115"/>
      <c r="D847" s="227"/>
      <c r="E847" s="115"/>
    </row>
    <row r="848" spans="1:5">
      <c r="A848" s="183" t="s">
        <v>692</v>
      </c>
      <c r="B848" s="115">
        <v>257</v>
      </c>
      <c r="C848" s="115">
        <v>200</v>
      </c>
      <c r="D848" s="227">
        <f t="shared" si="8"/>
        <v>77.8210116731518</v>
      </c>
      <c r="E848" s="115"/>
    </row>
    <row r="849" spans="1:5">
      <c r="A849" s="183" t="s">
        <v>693</v>
      </c>
      <c r="B849" s="115">
        <v>29820</v>
      </c>
      <c r="C849" s="115">
        <v>33240</v>
      </c>
      <c r="D849" s="227">
        <f t="shared" si="8"/>
        <v>111.468812877264</v>
      </c>
      <c r="E849" s="115"/>
    </row>
    <row r="850" spans="1:5">
      <c r="A850" s="183" t="s">
        <v>694</v>
      </c>
      <c r="B850" s="115">
        <v>363</v>
      </c>
      <c r="C850" s="115">
        <v>250</v>
      </c>
      <c r="D850" s="227">
        <f t="shared" si="8"/>
        <v>68.870523415978</v>
      </c>
      <c r="E850" s="115"/>
    </row>
    <row r="851" spans="1:5">
      <c r="A851" s="183" t="s">
        <v>695</v>
      </c>
      <c r="B851" s="115">
        <v>0</v>
      </c>
      <c r="C851" s="115"/>
      <c r="D851" s="227"/>
      <c r="E851" s="115"/>
    </row>
    <row r="852" spans="1:5">
      <c r="A852" s="183" t="s">
        <v>696</v>
      </c>
      <c r="B852" s="115">
        <v>726</v>
      </c>
      <c r="C852" s="115">
        <v>600</v>
      </c>
      <c r="D852" s="227">
        <f t="shared" si="8"/>
        <v>82.6446280991736</v>
      </c>
      <c r="E852" s="115"/>
    </row>
    <row r="853" spans="1:5">
      <c r="A853" s="183" t="s">
        <v>697</v>
      </c>
      <c r="B853" s="115">
        <v>133</v>
      </c>
      <c r="C853" s="115">
        <v>100</v>
      </c>
      <c r="D853" s="227">
        <f t="shared" si="8"/>
        <v>75.187969924812</v>
      </c>
      <c r="E853" s="115"/>
    </row>
    <row r="854" spans="1:5">
      <c r="A854" s="183" t="s">
        <v>698</v>
      </c>
      <c r="B854" s="115">
        <v>103</v>
      </c>
      <c r="C854" s="115">
        <v>80</v>
      </c>
      <c r="D854" s="227">
        <f t="shared" si="8"/>
        <v>77.6699029126214</v>
      </c>
      <c r="E854" s="115"/>
    </row>
    <row r="855" spans="1:5">
      <c r="A855" s="183" t="s">
        <v>699</v>
      </c>
      <c r="B855" s="115">
        <v>107</v>
      </c>
      <c r="C855" s="115">
        <v>80</v>
      </c>
      <c r="D855" s="227">
        <f t="shared" si="8"/>
        <v>74.7663551401869</v>
      </c>
      <c r="E855" s="115"/>
    </row>
    <row r="856" spans="1:5">
      <c r="A856" s="183" t="s">
        <v>700</v>
      </c>
      <c r="B856" s="115">
        <v>19</v>
      </c>
      <c r="C856" s="115">
        <v>10</v>
      </c>
      <c r="D856" s="227">
        <f t="shared" si="8"/>
        <v>52.6315789473684</v>
      </c>
      <c r="E856" s="115"/>
    </row>
    <row r="857" spans="1:5">
      <c r="A857" s="183" t="s">
        <v>701</v>
      </c>
      <c r="B857" s="115">
        <v>0</v>
      </c>
      <c r="C857" s="115"/>
      <c r="D857" s="227"/>
      <c r="E857" s="115"/>
    </row>
    <row r="858" spans="1:5">
      <c r="A858" s="183" t="s">
        <v>702</v>
      </c>
      <c r="B858" s="115">
        <v>84</v>
      </c>
      <c r="C858" s="115">
        <v>60</v>
      </c>
      <c r="D858" s="227">
        <f t="shared" si="8"/>
        <v>71.4285714285714</v>
      </c>
      <c r="E858" s="115"/>
    </row>
    <row r="859" spans="1:5">
      <c r="A859" s="183" t="s">
        <v>703</v>
      </c>
      <c r="B859" s="115">
        <v>45</v>
      </c>
      <c r="C859" s="115">
        <v>15</v>
      </c>
      <c r="D859" s="227">
        <f t="shared" si="8"/>
        <v>33.3333333333333</v>
      </c>
      <c r="E859" s="115"/>
    </row>
    <row r="860" spans="1:5">
      <c r="A860" s="183" t="s">
        <v>704</v>
      </c>
      <c r="B860" s="115">
        <v>265</v>
      </c>
      <c r="C860" s="115">
        <v>180</v>
      </c>
      <c r="D860" s="227">
        <f t="shared" si="8"/>
        <v>67.9245283018868</v>
      </c>
      <c r="E860" s="115"/>
    </row>
    <row r="861" spans="1:5">
      <c r="A861" s="183" t="s">
        <v>705</v>
      </c>
      <c r="B861" s="115">
        <v>127</v>
      </c>
      <c r="C861" s="115">
        <v>80</v>
      </c>
      <c r="D861" s="227">
        <f t="shared" si="8"/>
        <v>62.992125984252</v>
      </c>
      <c r="E861" s="115"/>
    </row>
    <row r="862" spans="1:5">
      <c r="A862" s="183" t="s">
        <v>706</v>
      </c>
      <c r="B862" s="115">
        <v>0</v>
      </c>
      <c r="C862" s="115"/>
      <c r="D862" s="227"/>
      <c r="E862" s="115"/>
    </row>
    <row r="863" spans="1:5">
      <c r="A863" s="183" t="s">
        <v>707</v>
      </c>
      <c r="B863" s="115">
        <v>6</v>
      </c>
      <c r="C863" s="115">
        <v>5</v>
      </c>
      <c r="D863" s="227">
        <f t="shared" si="8"/>
        <v>83.3333333333333</v>
      </c>
      <c r="E863" s="115"/>
    </row>
    <row r="864" spans="1:5">
      <c r="A864" s="183" t="s">
        <v>708</v>
      </c>
      <c r="B864" s="115">
        <v>0</v>
      </c>
      <c r="C864" s="115"/>
      <c r="D864" s="227"/>
      <c r="E864" s="115"/>
    </row>
    <row r="865" spans="1:5">
      <c r="A865" s="183" t="s">
        <v>709</v>
      </c>
      <c r="B865" s="115">
        <v>0</v>
      </c>
      <c r="C865" s="115"/>
      <c r="D865" s="227"/>
      <c r="E865" s="115"/>
    </row>
    <row r="866" spans="1:5">
      <c r="A866" s="183" t="s">
        <v>683</v>
      </c>
      <c r="B866" s="115">
        <v>0</v>
      </c>
      <c r="C866" s="115"/>
      <c r="D866" s="227"/>
      <c r="E866" s="115"/>
    </row>
    <row r="867" spans="1:5">
      <c r="A867" s="183" t="s">
        <v>710</v>
      </c>
      <c r="B867" s="115">
        <v>0</v>
      </c>
      <c r="C867" s="115"/>
      <c r="D867" s="227"/>
      <c r="E867" s="115"/>
    </row>
    <row r="868" spans="1:5">
      <c r="A868" s="183" t="s">
        <v>711</v>
      </c>
      <c r="B868" s="115">
        <v>1148</v>
      </c>
      <c r="C868" s="115">
        <v>900</v>
      </c>
      <c r="D868" s="227">
        <f t="shared" si="8"/>
        <v>78.397212543554</v>
      </c>
      <c r="E868" s="115"/>
    </row>
    <row r="869" spans="1:5">
      <c r="A869" s="183" t="s">
        <v>712</v>
      </c>
      <c r="B869" s="115">
        <v>0</v>
      </c>
      <c r="C869" s="115"/>
      <c r="D869" s="227"/>
      <c r="E869" s="115"/>
    </row>
    <row r="870" spans="1:5">
      <c r="A870" s="183" t="s">
        <v>713</v>
      </c>
      <c r="B870" s="115">
        <v>0</v>
      </c>
      <c r="C870" s="115"/>
      <c r="D870" s="227"/>
      <c r="E870" s="115"/>
    </row>
    <row r="871" spans="1:5">
      <c r="A871" s="183" t="s">
        <v>714</v>
      </c>
      <c r="B871" s="115">
        <v>8000</v>
      </c>
      <c r="C871" s="115">
        <v>6100</v>
      </c>
      <c r="D871" s="227">
        <f t="shared" si="8"/>
        <v>76.25</v>
      </c>
      <c r="E871" s="115"/>
    </row>
    <row r="872" spans="1:5">
      <c r="A872" s="183" t="s">
        <v>715</v>
      </c>
      <c r="B872" s="115">
        <v>233056</v>
      </c>
      <c r="C872" s="115">
        <v>191400</v>
      </c>
      <c r="D872" s="227">
        <f t="shared" si="8"/>
        <v>82.1261842647261</v>
      </c>
      <c r="E872" s="115"/>
    </row>
    <row r="873" spans="1:5">
      <c r="A873" s="183" t="s">
        <v>63</v>
      </c>
      <c r="B873" s="115">
        <v>1519</v>
      </c>
      <c r="C873" s="115">
        <v>1000</v>
      </c>
      <c r="D873" s="227">
        <f t="shared" si="8"/>
        <v>65.8327847267939</v>
      </c>
      <c r="E873" s="115"/>
    </row>
    <row r="874" spans="1:5">
      <c r="A874" s="183" t="s">
        <v>64</v>
      </c>
      <c r="B874" s="115">
        <v>106</v>
      </c>
      <c r="C874" s="115">
        <v>50</v>
      </c>
      <c r="D874" s="227">
        <f t="shared" si="8"/>
        <v>47.1698113207547</v>
      </c>
      <c r="E874" s="115"/>
    </row>
    <row r="875" spans="1:5">
      <c r="A875" s="183" t="s">
        <v>65</v>
      </c>
      <c r="B875" s="115">
        <v>0</v>
      </c>
      <c r="C875" s="115"/>
      <c r="D875" s="227"/>
      <c r="E875" s="115"/>
    </row>
    <row r="876" spans="1:5">
      <c r="A876" s="183" t="s">
        <v>716</v>
      </c>
      <c r="B876" s="115">
        <v>76787</v>
      </c>
      <c r="C876" s="115">
        <v>70000</v>
      </c>
      <c r="D876" s="227">
        <f t="shared" si="8"/>
        <v>91.1612642765051</v>
      </c>
      <c r="E876" s="115"/>
    </row>
    <row r="877" spans="1:5">
      <c r="A877" s="183" t="s">
        <v>717</v>
      </c>
      <c r="B877" s="115">
        <v>89527</v>
      </c>
      <c r="C877" s="115">
        <v>62100</v>
      </c>
      <c r="D877" s="227">
        <f t="shared" si="8"/>
        <v>69.3645492421281</v>
      </c>
      <c r="E877" s="115"/>
    </row>
    <row r="878" spans="1:5">
      <c r="A878" s="183" t="s">
        <v>718</v>
      </c>
      <c r="B878" s="115">
        <v>0</v>
      </c>
      <c r="C878" s="115"/>
      <c r="D878" s="227"/>
      <c r="E878" s="115"/>
    </row>
    <row r="879" spans="1:5">
      <c r="A879" s="183" t="s">
        <v>719</v>
      </c>
      <c r="B879" s="115">
        <v>390</v>
      </c>
      <c r="C879" s="115">
        <v>200</v>
      </c>
      <c r="D879" s="227">
        <f t="shared" si="8"/>
        <v>51.2820512820513</v>
      </c>
      <c r="E879" s="115"/>
    </row>
    <row r="880" spans="1:5">
      <c r="A880" s="183" t="s">
        <v>720</v>
      </c>
      <c r="B880" s="115">
        <v>0</v>
      </c>
      <c r="C880" s="115"/>
      <c r="D880" s="227"/>
      <c r="E880" s="115"/>
    </row>
    <row r="881" spans="1:5">
      <c r="A881" s="183" t="s">
        <v>721</v>
      </c>
      <c r="B881" s="115">
        <v>102</v>
      </c>
      <c r="C881" s="115">
        <v>50</v>
      </c>
      <c r="D881" s="227">
        <f t="shared" si="8"/>
        <v>49.0196078431373</v>
      </c>
      <c r="E881" s="115"/>
    </row>
    <row r="882" spans="1:5">
      <c r="A882" s="183" t="s">
        <v>722</v>
      </c>
      <c r="B882" s="115">
        <v>64625</v>
      </c>
      <c r="C882" s="115">
        <v>58000</v>
      </c>
      <c r="D882" s="227">
        <f t="shared" si="8"/>
        <v>89.7485493230174</v>
      </c>
      <c r="E882" s="115"/>
    </row>
    <row r="883" spans="1:5">
      <c r="A883" s="183" t="s">
        <v>723</v>
      </c>
      <c r="B883" s="115">
        <v>2082</v>
      </c>
      <c r="C883" s="115">
        <v>1200</v>
      </c>
      <c r="D883" s="227">
        <f t="shared" si="8"/>
        <v>57.6368876080692</v>
      </c>
      <c r="E883" s="115"/>
    </row>
    <row r="884" spans="1:5">
      <c r="A884" s="183" t="s">
        <v>724</v>
      </c>
      <c r="B884" s="115">
        <v>91</v>
      </c>
      <c r="C884" s="115">
        <v>50</v>
      </c>
      <c r="D884" s="227">
        <f t="shared" si="8"/>
        <v>54.9450549450549</v>
      </c>
      <c r="E884" s="115"/>
    </row>
    <row r="885" spans="1:5">
      <c r="A885" s="183" t="s">
        <v>725</v>
      </c>
      <c r="B885" s="115">
        <v>0</v>
      </c>
      <c r="C885" s="115"/>
      <c r="D885" s="227"/>
      <c r="E885" s="115"/>
    </row>
    <row r="886" spans="1:5">
      <c r="A886" s="183" t="s">
        <v>726</v>
      </c>
      <c r="B886" s="115">
        <v>158</v>
      </c>
      <c r="C886" s="115">
        <v>50</v>
      </c>
      <c r="D886" s="227">
        <f t="shared" si="8"/>
        <v>31.6455696202532</v>
      </c>
      <c r="E886" s="115"/>
    </row>
    <row r="887" spans="1:5">
      <c r="A887" s="183" t="s">
        <v>727</v>
      </c>
      <c r="B887" s="115">
        <v>797</v>
      </c>
      <c r="C887" s="115">
        <v>500</v>
      </c>
      <c r="D887" s="227">
        <f t="shared" si="8"/>
        <v>62.7352572145546</v>
      </c>
      <c r="E887" s="115"/>
    </row>
    <row r="888" spans="1:5">
      <c r="A888" s="183" t="s">
        <v>728</v>
      </c>
      <c r="B888" s="115">
        <v>0</v>
      </c>
      <c r="C888" s="115"/>
      <c r="D888" s="227"/>
      <c r="E888" s="115"/>
    </row>
    <row r="889" spans="1:5">
      <c r="A889" s="183" t="s">
        <v>729</v>
      </c>
      <c r="B889" s="115">
        <v>1036</v>
      </c>
      <c r="C889" s="115">
        <v>600</v>
      </c>
      <c r="D889" s="227">
        <f t="shared" si="8"/>
        <v>57.9150579150579</v>
      </c>
      <c r="E889" s="115"/>
    </row>
    <row r="890" spans="1:5">
      <c r="A890" s="183" t="s">
        <v>730</v>
      </c>
      <c r="B890" s="115">
        <v>3325</v>
      </c>
      <c r="C890" s="115">
        <v>2000</v>
      </c>
      <c r="D890" s="227">
        <f t="shared" si="8"/>
        <v>60.1503759398496</v>
      </c>
      <c r="E890" s="115"/>
    </row>
    <row r="891" spans="1:5">
      <c r="A891" s="183" t="s">
        <v>731</v>
      </c>
      <c r="B891" s="115">
        <v>0</v>
      </c>
      <c r="C891" s="115"/>
      <c r="D891" s="227"/>
      <c r="E891" s="115"/>
    </row>
    <row r="892" spans="1:5">
      <c r="A892" s="183" t="s">
        <v>732</v>
      </c>
      <c r="B892" s="115">
        <v>0</v>
      </c>
      <c r="C892" s="115"/>
      <c r="D892" s="227"/>
      <c r="E892" s="115"/>
    </row>
    <row r="893" spans="1:5">
      <c r="A893" s="183" t="s">
        <v>733</v>
      </c>
      <c r="B893" s="115">
        <v>3136</v>
      </c>
      <c r="C893" s="115">
        <v>2000</v>
      </c>
      <c r="D893" s="227">
        <f t="shared" si="8"/>
        <v>63.7755102040816</v>
      </c>
      <c r="E893" s="115"/>
    </row>
    <row r="894" spans="1:5">
      <c r="A894" s="183" t="s">
        <v>734</v>
      </c>
      <c r="B894" s="115">
        <v>24</v>
      </c>
      <c r="C894" s="115"/>
      <c r="D894" s="227">
        <f t="shared" si="8"/>
        <v>0</v>
      </c>
      <c r="E894" s="115"/>
    </row>
    <row r="895" spans="1:5">
      <c r="A895" s="183" t="s">
        <v>735</v>
      </c>
      <c r="B895" s="115">
        <v>0</v>
      </c>
      <c r="C895" s="115"/>
      <c r="D895" s="227"/>
      <c r="E895" s="115"/>
    </row>
    <row r="896" spans="1:5">
      <c r="A896" s="183" t="s">
        <v>736</v>
      </c>
      <c r="B896" s="115">
        <v>165</v>
      </c>
      <c r="C896" s="115"/>
      <c r="D896" s="227">
        <f t="shared" si="8"/>
        <v>0</v>
      </c>
      <c r="E896" s="115"/>
    </row>
    <row r="897" spans="1:5">
      <c r="A897" s="183" t="s">
        <v>737</v>
      </c>
      <c r="B897" s="115">
        <v>0</v>
      </c>
      <c r="C897" s="115"/>
      <c r="D897" s="227"/>
      <c r="E897" s="115"/>
    </row>
    <row r="898" spans="1:5">
      <c r="A898" s="183" t="s">
        <v>738</v>
      </c>
      <c r="B898" s="115">
        <v>0</v>
      </c>
      <c r="C898" s="115"/>
      <c r="D898" s="227"/>
      <c r="E898" s="115"/>
    </row>
    <row r="899" spans="1:5">
      <c r="A899" s="183" t="s">
        <v>739</v>
      </c>
      <c r="B899" s="115">
        <v>0</v>
      </c>
      <c r="C899" s="115"/>
      <c r="D899" s="227"/>
      <c r="E899" s="115"/>
    </row>
    <row r="900" spans="1:5">
      <c r="A900" s="183" t="s">
        <v>740</v>
      </c>
      <c r="B900" s="115">
        <v>22477</v>
      </c>
      <c r="C900" s="115">
        <v>10000</v>
      </c>
      <c r="D900" s="227">
        <f t="shared" si="8"/>
        <v>44.4899230324332</v>
      </c>
      <c r="E900" s="115"/>
    </row>
    <row r="901" spans="1:5">
      <c r="A901" s="183" t="s">
        <v>741</v>
      </c>
      <c r="B901" s="115">
        <v>0</v>
      </c>
      <c r="C901" s="115"/>
      <c r="D901" s="227"/>
      <c r="E901" s="115"/>
    </row>
    <row r="902" spans="1:5">
      <c r="A902" s="183" t="s">
        <v>742</v>
      </c>
      <c r="B902" s="115">
        <v>22477</v>
      </c>
      <c r="C902" s="115">
        <v>10000</v>
      </c>
      <c r="D902" s="227">
        <f>C902/B902*100</f>
        <v>44.4899230324332</v>
      </c>
      <c r="E902" s="115"/>
    </row>
    <row r="903" spans="1:5">
      <c r="A903" s="184" t="s">
        <v>743</v>
      </c>
      <c r="B903" s="115">
        <v>120267</v>
      </c>
      <c r="C903" s="115">
        <v>50000</v>
      </c>
      <c r="D903" s="227">
        <f>C903/B903*100</f>
        <v>41.5741641514297</v>
      </c>
      <c r="E903" s="115"/>
    </row>
    <row r="904" spans="1:5">
      <c r="A904" s="183" t="s">
        <v>744</v>
      </c>
      <c r="B904" s="115">
        <v>7082</v>
      </c>
      <c r="C904" s="115">
        <v>4000</v>
      </c>
      <c r="D904" s="227">
        <f>C904/B904*100</f>
        <v>56.4812199943519</v>
      </c>
      <c r="E904" s="115"/>
    </row>
    <row r="905" spans="1:5">
      <c r="A905" s="183" t="s">
        <v>63</v>
      </c>
      <c r="B905" s="115">
        <v>1896</v>
      </c>
      <c r="C905" s="115">
        <v>1000</v>
      </c>
      <c r="D905" s="227">
        <f>C905/B905*100</f>
        <v>52.7426160337553</v>
      </c>
      <c r="E905" s="115"/>
    </row>
    <row r="906" spans="1:5">
      <c r="A906" s="183" t="s">
        <v>64</v>
      </c>
      <c r="B906" s="115">
        <v>0</v>
      </c>
      <c r="C906" s="115"/>
      <c r="D906" s="227"/>
      <c r="E906" s="115"/>
    </row>
    <row r="907" spans="1:5">
      <c r="A907" s="183" t="s">
        <v>65</v>
      </c>
      <c r="B907" s="115">
        <v>0</v>
      </c>
      <c r="C907" s="115"/>
      <c r="D907" s="227"/>
      <c r="E907" s="115"/>
    </row>
    <row r="908" spans="1:5">
      <c r="A908" s="183" t="s">
        <v>745</v>
      </c>
      <c r="B908" s="115">
        <v>2610</v>
      </c>
      <c r="C908" s="115">
        <v>2000</v>
      </c>
      <c r="D908" s="227">
        <f>C908/B908*100</f>
        <v>76.6283524904215</v>
      </c>
      <c r="E908" s="115"/>
    </row>
    <row r="909" spans="1:5">
      <c r="A909" s="183" t="s">
        <v>746</v>
      </c>
      <c r="B909" s="115">
        <v>243</v>
      </c>
      <c r="C909" s="115">
        <v>50</v>
      </c>
      <c r="D909" s="227">
        <f>C909/B909*100</f>
        <v>20.5761316872428</v>
      </c>
      <c r="E909" s="115"/>
    </row>
    <row r="910" spans="1:5">
      <c r="A910" s="183" t="s">
        <v>747</v>
      </c>
      <c r="B910" s="115">
        <v>0</v>
      </c>
      <c r="C910" s="115">
        <v>10</v>
      </c>
      <c r="D910" s="227"/>
      <c r="E910" s="115"/>
    </row>
    <row r="911" spans="1:5">
      <c r="A911" s="183" t="s">
        <v>748</v>
      </c>
      <c r="B911" s="115">
        <v>0</v>
      </c>
      <c r="C911" s="115"/>
      <c r="D911" s="227"/>
      <c r="E911" s="115"/>
    </row>
    <row r="912" spans="1:5">
      <c r="A912" s="183" t="s">
        <v>749</v>
      </c>
      <c r="B912" s="115">
        <v>0</v>
      </c>
      <c r="C912" s="115"/>
      <c r="D912" s="227"/>
      <c r="E912" s="115"/>
    </row>
    <row r="913" spans="1:5">
      <c r="A913" s="183" t="s">
        <v>750</v>
      </c>
      <c r="B913" s="115">
        <v>0</v>
      </c>
      <c r="C913" s="115"/>
      <c r="D913" s="227"/>
      <c r="E913" s="115"/>
    </row>
    <row r="914" spans="1:5">
      <c r="A914" s="183" t="s">
        <v>751</v>
      </c>
      <c r="B914" s="115">
        <v>0</v>
      </c>
      <c r="C914" s="115"/>
      <c r="D914" s="227"/>
      <c r="E914" s="115"/>
    </row>
    <row r="915" spans="1:5">
      <c r="A915" s="183" t="s">
        <v>752</v>
      </c>
      <c r="B915" s="115">
        <v>0</v>
      </c>
      <c r="C915" s="115"/>
      <c r="D915" s="227"/>
      <c r="E915" s="115"/>
    </row>
    <row r="916" spans="1:5">
      <c r="A916" s="183" t="s">
        <v>753</v>
      </c>
      <c r="B916" s="115">
        <v>0</v>
      </c>
      <c r="C916" s="115"/>
      <c r="D916" s="227"/>
      <c r="E916" s="115"/>
    </row>
    <row r="917" spans="1:5">
      <c r="A917" s="183" t="s">
        <v>754</v>
      </c>
      <c r="B917" s="115">
        <v>0</v>
      </c>
      <c r="C917" s="115"/>
      <c r="D917" s="227"/>
      <c r="E917" s="115"/>
    </row>
    <row r="918" spans="1:5">
      <c r="A918" s="183" t="s">
        <v>755</v>
      </c>
      <c r="B918" s="115">
        <v>0</v>
      </c>
      <c r="C918" s="115"/>
      <c r="D918" s="227"/>
      <c r="E918" s="115"/>
    </row>
    <row r="919" spans="1:5">
      <c r="A919" s="183" t="s">
        <v>756</v>
      </c>
      <c r="B919" s="115">
        <v>0</v>
      </c>
      <c r="C919" s="115"/>
      <c r="D919" s="227"/>
      <c r="E919" s="115"/>
    </row>
    <row r="920" spans="1:5">
      <c r="A920" s="183" t="s">
        <v>757</v>
      </c>
      <c r="B920" s="115">
        <v>0</v>
      </c>
      <c r="C920" s="115"/>
      <c r="D920" s="227"/>
      <c r="E920" s="115"/>
    </row>
    <row r="921" spans="1:5">
      <c r="A921" s="183" t="s">
        <v>758</v>
      </c>
      <c r="B921" s="115">
        <v>0</v>
      </c>
      <c r="C921" s="115"/>
      <c r="D921" s="227"/>
      <c r="E921" s="115"/>
    </row>
    <row r="922" spans="1:5">
      <c r="A922" s="183" t="s">
        <v>759</v>
      </c>
      <c r="B922" s="115">
        <v>0</v>
      </c>
      <c r="C922" s="115"/>
      <c r="D922" s="227"/>
      <c r="E922" s="115"/>
    </row>
    <row r="923" spans="1:5">
      <c r="A923" s="183" t="s">
        <v>760</v>
      </c>
      <c r="B923" s="115">
        <v>0</v>
      </c>
      <c r="C923" s="115"/>
      <c r="D923" s="227"/>
      <c r="E923" s="115"/>
    </row>
    <row r="924" spans="1:5">
      <c r="A924" s="183" t="s">
        <v>761</v>
      </c>
      <c r="B924" s="115">
        <v>0</v>
      </c>
      <c r="C924" s="115"/>
      <c r="D924" s="227"/>
      <c r="E924" s="115"/>
    </row>
    <row r="925" spans="1:5">
      <c r="A925" s="183" t="s">
        <v>762</v>
      </c>
      <c r="B925" s="115">
        <v>0</v>
      </c>
      <c r="C925" s="115"/>
      <c r="D925" s="227"/>
      <c r="E925" s="115"/>
    </row>
    <row r="926" spans="1:5">
      <c r="A926" s="183" t="s">
        <v>763</v>
      </c>
      <c r="B926" s="115">
        <v>2333</v>
      </c>
      <c r="C926" s="115">
        <v>940</v>
      </c>
      <c r="D926" s="227">
        <f>C926/B926*100</f>
        <v>40.29147021003</v>
      </c>
      <c r="E926" s="115"/>
    </row>
    <row r="927" spans="1:5">
      <c r="A927" s="183" t="s">
        <v>764</v>
      </c>
      <c r="B927" s="115">
        <v>0</v>
      </c>
      <c r="C927" s="115"/>
      <c r="D927" s="227"/>
      <c r="E927" s="115"/>
    </row>
    <row r="928" spans="1:5">
      <c r="A928" s="183" t="s">
        <v>63</v>
      </c>
      <c r="B928" s="115">
        <v>0</v>
      </c>
      <c r="C928" s="115"/>
      <c r="D928" s="227"/>
      <c r="E928" s="115"/>
    </row>
    <row r="929" spans="1:5">
      <c r="A929" s="183" t="s">
        <v>64</v>
      </c>
      <c r="B929" s="115">
        <v>0</v>
      </c>
      <c r="C929" s="115"/>
      <c r="D929" s="227"/>
      <c r="E929" s="115"/>
    </row>
    <row r="930" spans="1:5">
      <c r="A930" s="183" t="s">
        <v>65</v>
      </c>
      <c r="B930" s="115">
        <v>0</v>
      </c>
      <c r="C930" s="115"/>
      <c r="D930" s="227"/>
      <c r="E930" s="115"/>
    </row>
    <row r="931" spans="1:5">
      <c r="A931" s="183" t="s">
        <v>765</v>
      </c>
      <c r="B931" s="115">
        <v>0</v>
      </c>
      <c r="C931" s="115"/>
      <c r="D931" s="227"/>
      <c r="E931" s="115"/>
    </row>
    <row r="932" spans="1:5">
      <c r="A932" s="183" t="s">
        <v>766</v>
      </c>
      <c r="B932" s="115">
        <v>0</v>
      </c>
      <c r="C932" s="115"/>
      <c r="D932" s="227"/>
      <c r="E932" s="115"/>
    </row>
    <row r="933" spans="1:5">
      <c r="A933" s="183" t="s">
        <v>767</v>
      </c>
      <c r="B933" s="115">
        <v>0</v>
      </c>
      <c r="C933" s="115"/>
      <c r="D933" s="227"/>
      <c r="E933" s="115"/>
    </row>
    <row r="934" spans="1:5">
      <c r="A934" s="183" t="s">
        <v>768</v>
      </c>
      <c r="B934" s="115">
        <v>0</v>
      </c>
      <c r="C934" s="115"/>
      <c r="D934" s="227"/>
      <c r="E934" s="115"/>
    </row>
    <row r="935" spans="1:5">
      <c r="A935" s="183" t="s">
        <v>769</v>
      </c>
      <c r="B935" s="115">
        <v>0</v>
      </c>
      <c r="C935" s="115"/>
      <c r="D935" s="227"/>
      <c r="E935" s="115"/>
    </row>
    <row r="936" spans="1:5">
      <c r="A936" s="183" t="s">
        <v>770</v>
      </c>
      <c r="B936" s="115">
        <v>0</v>
      </c>
      <c r="C936" s="115"/>
      <c r="D936" s="227"/>
      <c r="E936" s="115"/>
    </row>
    <row r="937" spans="1:5">
      <c r="A937" s="183" t="s">
        <v>771</v>
      </c>
      <c r="B937" s="115">
        <v>112</v>
      </c>
      <c r="C937" s="115">
        <v>50</v>
      </c>
      <c r="D937" s="227">
        <f>C937/B937*100</f>
        <v>44.6428571428571</v>
      </c>
      <c r="E937" s="115"/>
    </row>
    <row r="938" spans="1:5">
      <c r="A938" s="183" t="s">
        <v>63</v>
      </c>
      <c r="B938" s="115">
        <v>0</v>
      </c>
      <c r="C938" s="115"/>
      <c r="D938" s="227"/>
      <c r="E938" s="115"/>
    </row>
    <row r="939" spans="1:5">
      <c r="A939" s="183" t="s">
        <v>64</v>
      </c>
      <c r="B939" s="115">
        <v>0</v>
      </c>
      <c r="C939" s="115"/>
      <c r="D939" s="227"/>
      <c r="E939" s="115"/>
    </row>
    <row r="940" spans="1:5">
      <c r="A940" s="183" t="s">
        <v>65</v>
      </c>
      <c r="B940" s="115">
        <v>0</v>
      </c>
      <c r="C940" s="115"/>
      <c r="D940" s="227"/>
      <c r="E940" s="115"/>
    </row>
    <row r="941" spans="1:5">
      <c r="A941" s="183" t="s">
        <v>772</v>
      </c>
      <c r="B941" s="115">
        <v>112</v>
      </c>
      <c r="C941" s="115">
        <v>50</v>
      </c>
      <c r="D941" s="227">
        <f>C941/B941*100</f>
        <v>44.6428571428571</v>
      </c>
      <c r="E941" s="115"/>
    </row>
    <row r="942" spans="1:5">
      <c r="A942" s="183" t="s">
        <v>773</v>
      </c>
      <c r="B942" s="115">
        <v>0</v>
      </c>
      <c r="C942" s="115"/>
      <c r="D942" s="227"/>
      <c r="E942" s="115"/>
    </row>
    <row r="943" spans="1:5">
      <c r="A943" s="183" t="s">
        <v>774</v>
      </c>
      <c r="B943" s="115">
        <v>0</v>
      </c>
      <c r="C943" s="115"/>
      <c r="D943" s="227"/>
      <c r="E943" s="115"/>
    </row>
    <row r="944" spans="1:5">
      <c r="A944" s="183" t="s">
        <v>775</v>
      </c>
      <c r="B944" s="115">
        <v>0</v>
      </c>
      <c r="C944" s="115"/>
      <c r="D944" s="227"/>
      <c r="E944" s="115"/>
    </row>
    <row r="945" spans="1:5">
      <c r="A945" s="183" t="s">
        <v>776</v>
      </c>
      <c r="B945" s="115">
        <v>0</v>
      </c>
      <c r="C945" s="115"/>
      <c r="D945" s="227"/>
      <c r="E945" s="115"/>
    </row>
    <row r="946" spans="1:5">
      <c r="A946" s="183" t="s">
        <v>777</v>
      </c>
      <c r="B946" s="115">
        <v>0</v>
      </c>
      <c r="C946" s="115"/>
      <c r="D946" s="227"/>
      <c r="E946" s="115"/>
    </row>
    <row r="947" spans="1:5">
      <c r="A947" s="183" t="s">
        <v>778</v>
      </c>
      <c r="B947" s="115">
        <v>1347</v>
      </c>
      <c r="C947" s="115">
        <v>500</v>
      </c>
      <c r="D947" s="227">
        <f>C947/B947*100</f>
        <v>37.1195248700817</v>
      </c>
      <c r="E947" s="115"/>
    </row>
    <row r="948" spans="1:5">
      <c r="A948" s="183" t="s">
        <v>779</v>
      </c>
      <c r="B948" s="115">
        <v>194</v>
      </c>
      <c r="C948" s="115"/>
      <c r="D948" s="227">
        <f>C948/B948*100</f>
        <v>0</v>
      </c>
      <c r="E948" s="115"/>
    </row>
    <row r="949" spans="1:5">
      <c r="A949" s="183" t="s">
        <v>780</v>
      </c>
      <c r="B949" s="115">
        <v>1141</v>
      </c>
      <c r="C949" s="115">
        <v>500</v>
      </c>
      <c r="D949" s="227">
        <f>C949/B949*100</f>
        <v>43.8212094653812</v>
      </c>
      <c r="E949" s="115"/>
    </row>
    <row r="950" spans="1:5">
      <c r="A950" s="183" t="s">
        <v>781</v>
      </c>
      <c r="B950" s="115">
        <v>0</v>
      </c>
      <c r="C950" s="115"/>
      <c r="D950" s="227"/>
      <c r="E950" s="115"/>
    </row>
    <row r="951" spans="1:5">
      <c r="A951" s="183" t="s">
        <v>782</v>
      </c>
      <c r="B951" s="115">
        <v>12</v>
      </c>
      <c r="C951" s="115"/>
      <c r="D951" s="227">
        <f>C951/B951*100</f>
        <v>0</v>
      </c>
      <c r="E951" s="115"/>
    </row>
    <row r="952" spans="1:5">
      <c r="A952" s="183" t="s">
        <v>783</v>
      </c>
      <c r="B952" s="115">
        <v>3</v>
      </c>
      <c r="C952" s="115"/>
      <c r="D952" s="227">
        <f>C952/B952*100</f>
        <v>0</v>
      </c>
      <c r="E952" s="115"/>
    </row>
    <row r="953" spans="1:5">
      <c r="A953" s="183" t="s">
        <v>63</v>
      </c>
      <c r="B953" s="115">
        <v>0</v>
      </c>
      <c r="C953" s="115"/>
      <c r="D953" s="227"/>
      <c r="E953" s="115"/>
    </row>
    <row r="954" spans="1:5">
      <c r="A954" s="183" t="s">
        <v>64</v>
      </c>
      <c r="B954" s="115">
        <v>0</v>
      </c>
      <c r="C954" s="115"/>
      <c r="D954" s="227"/>
      <c r="E954" s="115"/>
    </row>
    <row r="955" spans="1:5">
      <c r="A955" s="183" t="s">
        <v>65</v>
      </c>
      <c r="B955" s="115">
        <v>0</v>
      </c>
      <c r="C955" s="115"/>
      <c r="D955" s="227"/>
      <c r="E955" s="115"/>
    </row>
    <row r="956" spans="1:5">
      <c r="A956" s="183" t="s">
        <v>769</v>
      </c>
      <c r="B956" s="115">
        <v>0</v>
      </c>
      <c r="C956" s="115"/>
      <c r="D956" s="227"/>
      <c r="E956" s="115"/>
    </row>
    <row r="957" spans="1:5">
      <c r="A957" s="183" t="s">
        <v>784</v>
      </c>
      <c r="B957" s="115">
        <v>0</v>
      </c>
      <c r="C957" s="115"/>
      <c r="D957" s="227"/>
      <c r="E957" s="115"/>
    </row>
    <row r="958" spans="1:5">
      <c r="A958" s="183" t="s">
        <v>785</v>
      </c>
      <c r="B958" s="115">
        <v>3</v>
      </c>
      <c r="C958" s="115"/>
      <c r="D958" s="227">
        <f>C958/B958*100</f>
        <v>0</v>
      </c>
      <c r="E958" s="115"/>
    </row>
    <row r="959" spans="1:5">
      <c r="A959" s="183" t="s">
        <v>786</v>
      </c>
      <c r="B959" s="115">
        <v>111035</v>
      </c>
      <c r="C959" s="115">
        <v>45150</v>
      </c>
      <c r="D959" s="227">
        <f>C959/B959*100</f>
        <v>40.6628540550277</v>
      </c>
      <c r="E959" s="115"/>
    </row>
    <row r="960" spans="1:5">
      <c r="A960" s="183" t="s">
        <v>787</v>
      </c>
      <c r="B960" s="115">
        <v>107665</v>
      </c>
      <c r="C960" s="115">
        <v>44650</v>
      </c>
      <c r="D960" s="227">
        <f>C960/B960*100</f>
        <v>41.4712302048019</v>
      </c>
      <c r="E960" s="115"/>
    </row>
    <row r="961" spans="1:5">
      <c r="A961" s="183" t="s">
        <v>788</v>
      </c>
      <c r="B961" s="115">
        <v>2817</v>
      </c>
      <c r="C961" s="115">
        <v>500</v>
      </c>
      <c r="D961" s="227">
        <f>C961/B961*100</f>
        <v>17.749378771743</v>
      </c>
      <c r="E961" s="115"/>
    </row>
    <row r="962" spans="1:5">
      <c r="A962" s="183" t="s">
        <v>789</v>
      </c>
      <c r="B962" s="115">
        <v>0</v>
      </c>
      <c r="C962" s="115"/>
      <c r="D962" s="227"/>
      <c r="E962" s="115"/>
    </row>
    <row r="963" spans="1:5">
      <c r="A963" s="183" t="s">
        <v>790</v>
      </c>
      <c r="B963" s="115">
        <v>553</v>
      </c>
      <c r="C963" s="115"/>
      <c r="D963" s="227">
        <f t="shared" ref="D963:D968" si="9">C963/B963*100</f>
        <v>0</v>
      </c>
      <c r="E963" s="115"/>
    </row>
    <row r="964" spans="1:5">
      <c r="A964" s="183" t="s">
        <v>791</v>
      </c>
      <c r="B964" s="115">
        <v>688</v>
      </c>
      <c r="C964" s="115">
        <v>300</v>
      </c>
      <c r="D964" s="227">
        <f t="shared" si="9"/>
        <v>43.6046511627907</v>
      </c>
      <c r="E964" s="115"/>
    </row>
    <row r="965" spans="1:5">
      <c r="A965" s="183" t="s">
        <v>792</v>
      </c>
      <c r="B965" s="115">
        <v>334</v>
      </c>
      <c r="C965" s="115">
        <v>200</v>
      </c>
      <c r="D965" s="227">
        <f t="shared" si="9"/>
        <v>59.8802395209581</v>
      </c>
      <c r="E965" s="115"/>
    </row>
    <row r="966" spans="1:5">
      <c r="A966" s="183" t="s">
        <v>793</v>
      </c>
      <c r="B966" s="115">
        <v>354</v>
      </c>
      <c r="C966" s="115">
        <v>100</v>
      </c>
      <c r="D966" s="227">
        <f t="shared" si="9"/>
        <v>28.2485875706215</v>
      </c>
      <c r="E966" s="115"/>
    </row>
    <row r="967" spans="1:5">
      <c r="A967" s="183" t="s">
        <v>794</v>
      </c>
      <c r="B967" s="115">
        <v>1569</v>
      </c>
      <c r="C967" s="115">
        <v>1000</v>
      </c>
      <c r="D967" s="227">
        <f t="shared" si="9"/>
        <v>63.7348629700446</v>
      </c>
      <c r="E967" s="115"/>
    </row>
    <row r="968" spans="1:5">
      <c r="A968" s="183" t="s">
        <v>795</v>
      </c>
      <c r="B968" s="115">
        <v>114</v>
      </c>
      <c r="C968" s="115">
        <v>50</v>
      </c>
      <c r="D968" s="227">
        <f t="shared" si="9"/>
        <v>43.859649122807</v>
      </c>
      <c r="E968" s="115"/>
    </row>
    <row r="969" spans="1:5">
      <c r="A969" s="183" t="s">
        <v>63</v>
      </c>
      <c r="B969" s="115">
        <v>0</v>
      </c>
      <c r="C969" s="115"/>
      <c r="D969" s="227"/>
      <c r="E969" s="115"/>
    </row>
    <row r="970" spans="1:5">
      <c r="A970" s="183" t="s">
        <v>64</v>
      </c>
      <c r="B970" s="115">
        <v>0</v>
      </c>
      <c r="C970" s="115"/>
      <c r="D970" s="227"/>
      <c r="E970" s="115"/>
    </row>
    <row r="971" spans="1:5">
      <c r="A971" s="183" t="s">
        <v>65</v>
      </c>
      <c r="B971" s="115">
        <v>0</v>
      </c>
      <c r="C971" s="115"/>
      <c r="D971" s="227"/>
      <c r="E971" s="115"/>
    </row>
    <row r="972" spans="1:5">
      <c r="A972" s="183" t="s">
        <v>796</v>
      </c>
      <c r="B972" s="115">
        <v>0</v>
      </c>
      <c r="C972" s="115"/>
      <c r="D972" s="227"/>
      <c r="E972" s="115"/>
    </row>
    <row r="973" spans="1:5">
      <c r="A973" s="183" t="s">
        <v>797</v>
      </c>
      <c r="B973" s="115">
        <v>0</v>
      </c>
      <c r="C973" s="115"/>
      <c r="D973" s="227"/>
      <c r="E973" s="115"/>
    </row>
    <row r="974" spans="1:5">
      <c r="A974" s="183" t="s">
        <v>798</v>
      </c>
      <c r="B974" s="115">
        <v>0</v>
      </c>
      <c r="C974" s="115"/>
      <c r="D974" s="227"/>
      <c r="E974" s="115"/>
    </row>
    <row r="975" spans="1:5">
      <c r="A975" s="183" t="s">
        <v>799</v>
      </c>
      <c r="B975" s="115">
        <v>0</v>
      </c>
      <c r="C975" s="115"/>
      <c r="D975" s="227"/>
      <c r="E975" s="115"/>
    </row>
    <row r="976" spans="1:5">
      <c r="A976" s="183" t="s">
        <v>800</v>
      </c>
      <c r="B976" s="115">
        <v>0</v>
      </c>
      <c r="C976" s="115"/>
      <c r="D976" s="227"/>
      <c r="E976" s="115"/>
    </row>
    <row r="977" spans="1:5">
      <c r="A977" s="183" t="s">
        <v>801</v>
      </c>
      <c r="B977" s="115">
        <v>114</v>
      </c>
      <c r="C977" s="115">
        <v>50</v>
      </c>
      <c r="D977" s="227">
        <f>C977/B977*100</f>
        <v>43.859649122807</v>
      </c>
      <c r="E977" s="115"/>
    </row>
    <row r="978" spans="1:5">
      <c r="A978" s="183" t="s">
        <v>802</v>
      </c>
      <c r="B978" s="115">
        <v>846</v>
      </c>
      <c r="C978" s="115">
        <v>800</v>
      </c>
      <c r="D978" s="227">
        <f>C978/B978*100</f>
        <v>94.5626477541371</v>
      </c>
      <c r="E978" s="115"/>
    </row>
    <row r="979" spans="1:5">
      <c r="A979" s="183" t="s">
        <v>63</v>
      </c>
      <c r="B979" s="115">
        <v>0</v>
      </c>
      <c r="C979" s="115"/>
      <c r="D979" s="227"/>
      <c r="E979" s="115"/>
    </row>
    <row r="980" spans="1:5">
      <c r="A980" s="183" t="s">
        <v>64</v>
      </c>
      <c r="B980" s="115">
        <v>0</v>
      </c>
      <c r="C980" s="115"/>
      <c r="D980" s="227"/>
      <c r="E980" s="115"/>
    </row>
    <row r="981" spans="1:5">
      <c r="A981" s="183" t="s">
        <v>65</v>
      </c>
      <c r="B981" s="115">
        <v>0</v>
      </c>
      <c r="C981" s="115"/>
      <c r="D981" s="227"/>
      <c r="E981" s="115"/>
    </row>
    <row r="982" spans="1:5">
      <c r="A982" s="183" t="s">
        <v>803</v>
      </c>
      <c r="B982" s="115">
        <v>586</v>
      </c>
      <c r="C982" s="115">
        <v>600</v>
      </c>
      <c r="D982" s="227">
        <f>C982/B982*100</f>
        <v>102.389078498294</v>
      </c>
      <c r="E982" s="115"/>
    </row>
    <row r="983" spans="1:5">
      <c r="A983" s="183" t="s">
        <v>804</v>
      </c>
      <c r="B983" s="115">
        <v>0</v>
      </c>
      <c r="C983" s="115"/>
      <c r="D983" s="227"/>
      <c r="E983" s="115"/>
    </row>
    <row r="984" spans="1:5">
      <c r="A984" s="183" t="s">
        <v>805</v>
      </c>
      <c r="B984" s="115">
        <v>0</v>
      </c>
      <c r="C984" s="115"/>
      <c r="D984" s="227"/>
      <c r="E984" s="115"/>
    </row>
    <row r="985" spans="1:5">
      <c r="A985" s="183" t="s">
        <v>806</v>
      </c>
      <c r="B985" s="115">
        <v>0</v>
      </c>
      <c r="C985" s="115"/>
      <c r="D985" s="227"/>
      <c r="E985" s="115"/>
    </row>
    <row r="986" spans="1:5">
      <c r="A986" s="183" t="s">
        <v>807</v>
      </c>
      <c r="B986" s="115">
        <v>0</v>
      </c>
      <c r="C986" s="115"/>
      <c r="D986" s="227"/>
      <c r="E986" s="115"/>
    </row>
    <row r="987" spans="1:5">
      <c r="A987" s="183" t="s">
        <v>808</v>
      </c>
      <c r="B987" s="115">
        <v>0</v>
      </c>
      <c r="C987" s="115"/>
      <c r="D987" s="227"/>
      <c r="E987" s="115"/>
    </row>
    <row r="988" spans="1:5">
      <c r="A988" s="183" t="s">
        <v>809</v>
      </c>
      <c r="B988" s="115">
        <v>0</v>
      </c>
      <c r="C988" s="115"/>
      <c r="D988" s="227"/>
      <c r="E988" s="115"/>
    </row>
    <row r="989" spans="1:5">
      <c r="A989" s="183" t="s">
        <v>810</v>
      </c>
      <c r="B989" s="115">
        <v>0</v>
      </c>
      <c r="C989" s="115"/>
      <c r="D989" s="227"/>
      <c r="E989" s="115"/>
    </row>
    <row r="990" spans="1:5">
      <c r="A990" s="183" t="s">
        <v>811</v>
      </c>
      <c r="B990" s="115">
        <v>0</v>
      </c>
      <c r="C990" s="115"/>
      <c r="D990" s="227"/>
      <c r="E990" s="115"/>
    </row>
    <row r="991" spans="1:5">
      <c r="A991" s="183" t="s">
        <v>812</v>
      </c>
      <c r="B991" s="115">
        <v>0</v>
      </c>
      <c r="C991" s="115"/>
      <c r="D991" s="227"/>
      <c r="E991" s="115"/>
    </row>
    <row r="992" spans="1:5">
      <c r="A992" s="183" t="s">
        <v>813</v>
      </c>
      <c r="B992" s="115">
        <v>0</v>
      </c>
      <c r="C992" s="115"/>
      <c r="D992" s="227"/>
      <c r="E992" s="115"/>
    </row>
    <row r="993" spans="1:5">
      <c r="A993" s="183" t="s">
        <v>814</v>
      </c>
      <c r="B993" s="115">
        <v>260</v>
      </c>
      <c r="C993" s="115">
        <v>200</v>
      </c>
      <c r="D993" s="227">
        <f>C993/B993*100</f>
        <v>76.9230769230769</v>
      </c>
      <c r="E993" s="115"/>
    </row>
    <row r="994" spans="1:5">
      <c r="A994" s="183" t="s">
        <v>815</v>
      </c>
      <c r="B994" s="115">
        <v>0</v>
      </c>
      <c r="C994" s="115"/>
      <c r="D994" s="227"/>
      <c r="E994" s="115"/>
    </row>
    <row r="995" spans="1:5">
      <c r="A995" s="183" t="s">
        <v>63</v>
      </c>
      <c r="B995" s="115">
        <v>0</v>
      </c>
      <c r="C995" s="115"/>
      <c r="D995" s="227"/>
      <c r="E995" s="115"/>
    </row>
    <row r="996" spans="1:5">
      <c r="A996" s="183" t="s">
        <v>64</v>
      </c>
      <c r="B996" s="115">
        <v>0</v>
      </c>
      <c r="C996" s="115"/>
      <c r="D996" s="227"/>
      <c r="E996" s="115"/>
    </row>
    <row r="997" spans="1:5">
      <c r="A997" s="183" t="s">
        <v>65</v>
      </c>
      <c r="B997" s="115">
        <v>0</v>
      </c>
      <c r="C997" s="115"/>
      <c r="D997" s="227"/>
      <c r="E997" s="115"/>
    </row>
    <row r="998" spans="1:5">
      <c r="A998" s="183" t="s">
        <v>816</v>
      </c>
      <c r="B998" s="115">
        <v>0</v>
      </c>
      <c r="C998" s="115"/>
      <c r="D998" s="227"/>
      <c r="E998" s="115"/>
    </row>
    <row r="999" spans="1:5">
      <c r="A999" s="183" t="s">
        <v>817</v>
      </c>
      <c r="B999" s="115">
        <v>100</v>
      </c>
      <c r="C999" s="115">
        <v>50</v>
      </c>
      <c r="D999" s="227">
        <f>C999/B999*100</f>
        <v>50</v>
      </c>
      <c r="E999" s="115"/>
    </row>
    <row r="1000" spans="1:5">
      <c r="A1000" s="183" t="s">
        <v>63</v>
      </c>
      <c r="B1000" s="115">
        <v>0</v>
      </c>
      <c r="C1000" s="115"/>
      <c r="D1000" s="227"/>
      <c r="E1000" s="115"/>
    </row>
    <row r="1001" spans="1:5">
      <c r="A1001" s="183" t="s">
        <v>64</v>
      </c>
      <c r="B1001" s="115">
        <v>0</v>
      </c>
      <c r="C1001" s="115"/>
      <c r="D1001" s="227"/>
      <c r="E1001" s="115"/>
    </row>
    <row r="1002" spans="1:5">
      <c r="A1002" s="183" t="s">
        <v>65</v>
      </c>
      <c r="B1002" s="115">
        <v>0</v>
      </c>
      <c r="C1002" s="115"/>
      <c r="D1002" s="227"/>
      <c r="E1002" s="115"/>
    </row>
    <row r="1003" spans="1:5">
      <c r="A1003" s="183" t="s">
        <v>818</v>
      </c>
      <c r="B1003" s="115">
        <v>0</v>
      </c>
      <c r="C1003" s="115"/>
      <c r="D1003" s="227"/>
      <c r="E1003" s="115"/>
    </row>
    <row r="1004" spans="1:5">
      <c r="A1004" s="183" t="s">
        <v>819</v>
      </c>
      <c r="B1004" s="115"/>
      <c r="C1004" s="115"/>
      <c r="D1004" s="227"/>
      <c r="E1004" s="115"/>
    </row>
    <row r="1005" spans="1:5">
      <c r="A1005" s="183" t="s">
        <v>820</v>
      </c>
      <c r="B1005" s="115"/>
      <c r="C1005" s="115"/>
      <c r="D1005" s="227"/>
      <c r="E1005" s="115"/>
    </row>
    <row r="1006" spans="1:5">
      <c r="A1006" s="183" t="s">
        <v>821</v>
      </c>
      <c r="B1006" s="115"/>
      <c r="C1006" s="115"/>
      <c r="D1006" s="227"/>
      <c r="E1006" s="115"/>
    </row>
    <row r="1007" spans="1:5">
      <c r="A1007" s="183" t="s">
        <v>822</v>
      </c>
      <c r="B1007" s="115"/>
      <c r="C1007" s="115"/>
      <c r="D1007" s="227"/>
      <c r="E1007" s="115"/>
    </row>
    <row r="1008" spans="1:5">
      <c r="A1008" s="183" t="s">
        <v>72</v>
      </c>
      <c r="B1008" s="115"/>
      <c r="C1008" s="115"/>
      <c r="D1008" s="227"/>
      <c r="E1008" s="115"/>
    </row>
    <row r="1009" spans="1:5">
      <c r="A1009" s="183" t="s">
        <v>823</v>
      </c>
      <c r="B1009" s="115">
        <v>100</v>
      </c>
      <c r="C1009" s="115">
        <v>50</v>
      </c>
      <c r="D1009" s="227">
        <f>C1009/B1009*100</f>
        <v>50</v>
      </c>
      <c r="E1009" s="115"/>
    </row>
    <row r="1010" spans="1:5">
      <c r="A1010" s="183" t="s">
        <v>824</v>
      </c>
      <c r="B1010" s="115"/>
      <c r="C1010" s="115"/>
      <c r="D1010" s="227"/>
      <c r="E1010" s="115"/>
    </row>
    <row r="1011" spans="1:5">
      <c r="A1011" s="183" t="s">
        <v>63</v>
      </c>
      <c r="B1011" s="115"/>
      <c r="C1011" s="115"/>
      <c r="D1011" s="227"/>
      <c r="E1011" s="115"/>
    </row>
    <row r="1012" spans="1:5">
      <c r="A1012" s="183" t="s">
        <v>64</v>
      </c>
      <c r="B1012" s="115"/>
      <c r="C1012" s="115"/>
      <c r="D1012" s="227"/>
      <c r="E1012" s="115"/>
    </row>
    <row r="1013" spans="1:5">
      <c r="A1013" s="183" t="s">
        <v>65</v>
      </c>
      <c r="B1013" s="115"/>
      <c r="C1013" s="115"/>
      <c r="D1013" s="227"/>
      <c r="E1013" s="115"/>
    </row>
    <row r="1014" spans="1:5">
      <c r="A1014" s="183" t="s">
        <v>825</v>
      </c>
      <c r="B1014" s="115"/>
      <c r="C1014" s="115"/>
      <c r="D1014" s="227"/>
      <c r="E1014" s="115"/>
    </row>
    <row r="1015" spans="1:5">
      <c r="A1015" s="183" t="s">
        <v>826</v>
      </c>
      <c r="B1015" s="115"/>
      <c r="C1015" s="115"/>
      <c r="D1015" s="227"/>
      <c r="E1015" s="115"/>
    </row>
    <row r="1016" spans="1:5">
      <c r="A1016" s="183" t="s">
        <v>827</v>
      </c>
      <c r="B1016" s="115"/>
      <c r="C1016" s="115"/>
      <c r="D1016" s="227"/>
      <c r="E1016" s="115"/>
    </row>
    <row r="1017" spans="1:5">
      <c r="A1017" s="183" t="s">
        <v>828</v>
      </c>
      <c r="B1017" s="115">
        <v>509</v>
      </c>
      <c r="C1017" s="115">
        <v>100</v>
      </c>
      <c r="D1017" s="227">
        <f>C1017/B1017*100</f>
        <v>19.6463654223969</v>
      </c>
      <c r="E1017" s="115"/>
    </row>
    <row r="1018" spans="1:5">
      <c r="A1018" s="183" t="s">
        <v>63</v>
      </c>
      <c r="B1018" s="115"/>
      <c r="C1018" s="115"/>
      <c r="D1018" s="227"/>
      <c r="E1018" s="115"/>
    </row>
    <row r="1019" spans="1:5">
      <c r="A1019" s="183" t="s">
        <v>64</v>
      </c>
      <c r="B1019" s="115"/>
      <c r="C1019" s="115"/>
      <c r="D1019" s="227"/>
      <c r="E1019" s="115"/>
    </row>
    <row r="1020" spans="1:5">
      <c r="A1020" s="183" t="s">
        <v>65</v>
      </c>
      <c r="B1020" s="115"/>
      <c r="C1020" s="115"/>
      <c r="D1020" s="227"/>
      <c r="E1020" s="115"/>
    </row>
    <row r="1021" spans="1:5">
      <c r="A1021" s="183" t="s">
        <v>829</v>
      </c>
      <c r="B1021" s="115">
        <v>40</v>
      </c>
      <c r="C1021" s="115"/>
      <c r="D1021" s="227">
        <f>C1021/B1021*100</f>
        <v>0</v>
      </c>
      <c r="E1021" s="115"/>
    </row>
    <row r="1022" spans="1:5">
      <c r="A1022" s="183" t="s">
        <v>830</v>
      </c>
      <c r="B1022" s="115">
        <v>407</v>
      </c>
      <c r="C1022" s="115">
        <v>80</v>
      </c>
      <c r="D1022" s="227">
        <f>C1022/B1022*100</f>
        <v>19.6560196560197</v>
      </c>
      <c r="E1022" s="115"/>
    </row>
    <row r="1023" spans="1:5">
      <c r="A1023" s="183" t="s">
        <v>831</v>
      </c>
      <c r="B1023" s="115"/>
      <c r="C1023" s="115"/>
      <c r="D1023" s="227"/>
      <c r="E1023" s="115"/>
    </row>
    <row r="1024" spans="1:5">
      <c r="A1024" s="183" t="s">
        <v>832</v>
      </c>
      <c r="B1024" s="115">
        <v>62</v>
      </c>
      <c r="C1024" s="115">
        <v>20</v>
      </c>
      <c r="D1024" s="227">
        <f>C1024/B1024*100</f>
        <v>32.258064516129</v>
      </c>
      <c r="E1024" s="115"/>
    </row>
    <row r="1025" spans="1:5">
      <c r="A1025" s="183" t="s">
        <v>833</v>
      </c>
      <c r="B1025" s="115"/>
      <c r="C1025" s="115"/>
      <c r="D1025" s="227"/>
      <c r="E1025" s="115"/>
    </row>
    <row r="1026" spans="1:5">
      <c r="A1026" s="183" t="s">
        <v>834</v>
      </c>
      <c r="B1026" s="115"/>
      <c r="C1026" s="115"/>
      <c r="D1026" s="227"/>
      <c r="E1026" s="115"/>
    </row>
    <row r="1027" spans="1:5">
      <c r="A1027" s="183" t="s">
        <v>835</v>
      </c>
      <c r="B1027" s="115"/>
      <c r="C1027" s="115"/>
      <c r="D1027" s="227"/>
      <c r="E1027" s="115"/>
    </row>
    <row r="1028" spans="1:5">
      <c r="A1028" s="183" t="s">
        <v>836</v>
      </c>
      <c r="B1028" s="115"/>
      <c r="C1028" s="115"/>
      <c r="D1028" s="227"/>
      <c r="E1028" s="115"/>
    </row>
    <row r="1029" spans="1:5">
      <c r="A1029" s="183" t="s">
        <v>837</v>
      </c>
      <c r="B1029" s="115"/>
      <c r="C1029" s="115"/>
      <c r="D1029" s="227"/>
      <c r="E1029" s="115"/>
    </row>
    <row r="1030" spans="1:5">
      <c r="A1030" s="183" t="s">
        <v>838</v>
      </c>
      <c r="B1030" s="115"/>
      <c r="C1030" s="115"/>
      <c r="D1030" s="227"/>
      <c r="E1030" s="115"/>
    </row>
    <row r="1031" spans="1:5">
      <c r="A1031" s="183" t="s">
        <v>839</v>
      </c>
      <c r="B1031" s="115">
        <v>1797</v>
      </c>
      <c r="C1031" s="115">
        <v>1000</v>
      </c>
      <c r="D1031" s="227">
        <f>C1031/B1031*100</f>
        <v>55.6483027267668</v>
      </c>
      <c r="E1031" s="115"/>
    </row>
    <row r="1032" spans="1:5">
      <c r="A1032" s="183" t="s">
        <v>840</v>
      </c>
      <c r="B1032" s="115">
        <v>1445</v>
      </c>
      <c r="C1032" s="115">
        <v>900</v>
      </c>
      <c r="D1032" s="227">
        <f>C1032/B1032*100</f>
        <v>62.2837370242215</v>
      </c>
      <c r="E1032" s="115"/>
    </row>
    <row r="1033" spans="1:5">
      <c r="A1033" s="183" t="s">
        <v>63</v>
      </c>
      <c r="B1033" s="115">
        <v>302</v>
      </c>
      <c r="C1033" s="115">
        <v>100</v>
      </c>
      <c r="D1033" s="227">
        <f>C1033/B1033*100</f>
        <v>33.112582781457</v>
      </c>
      <c r="E1033" s="115"/>
    </row>
    <row r="1034" spans="1:5">
      <c r="A1034" s="183" t="s">
        <v>64</v>
      </c>
      <c r="B1034" s="115">
        <v>0</v>
      </c>
      <c r="C1034" s="115"/>
      <c r="D1034" s="227"/>
      <c r="E1034" s="115"/>
    </row>
    <row r="1035" spans="1:5">
      <c r="A1035" s="183" t="s">
        <v>65</v>
      </c>
      <c r="B1035" s="115">
        <v>0</v>
      </c>
      <c r="C1035" s="115"/>
      <c r="D1035" s="227"/>
      <c r="E1035" s="115"/>
    </row>
    <row r="1036" spans="1:5">
      <c r="A1036" s="183" t="s">
        <v>841</v>
      </c>
      <c r="B1036" s="115">
        <v>0</v>
      </c>
      <c r="C1036" s="115"/>
      <c r="D1036" s="227"/>
      <c r="E1036" s="115"/>
    </row>
    <row r="1037" spans="1:5">
      <c r="A1037" s="183" t="s">
        <v>842</v>
      </c>
      <c r="B1037" s="115">
        <v>0</v>
      </c>
      <c r="C1037" s="115"/>
      <c r="D1037" s="227"/>
      <c r="E1037" s="115"/>
    </row>
    <row r="1038" spans="1:5">
      <c r="A1038" s="183" t="s">
        <v>843</v>
      </c>
      <c r="B1038" s="115">
        <v>0</v>
      </c>
      <c r="C1038" s="115"/>
      <c r="D1038" s="227"/>
      <c r="E1038" s="115"/>
    </row>
    <row r="1039" spans="1:5">
      <c r="A1039" s="183" t="s">
        <v>844</v>
      </c>
      <c r="B1039" s="115">
        <v>0</v>
      </c>
      <c r="C1039" s="115"/>
      <c r="D1039" s="227"/>
      <c r="E1039" s="115"/>
    </row>
    <row r="1040" spans="1:5">
      <c r="A1040" s="183" t="s">
        <v>72</v>
      </c>
      <c r="B1040" s="115">
        <v>382</v>
      </c>
      <c r="C1040" s="115">
        <v>100</v>
      </c>
      <c r="D1040" s="227">
        <f>C1040/B1040*100</f>
        <v>26.1780104712042</v>
      </c>
      <c r="E1040" s="115"/>
    </row>
    <row r="1041" spans="1:5">
      <c r="A1041" s="183" t="s">
        <v>845</v>
      </c>
      <c r="B1041" s="115">
        <v>761</v>
      </c>
      <c r="C1041" s="115">
        <v>700</v>
      </c>
      <c r="D1041" s="227">
        <f>C1041/B1041*100</f>
        <v>91.9842312746386</v>
      </c>
      <c r="E1041" s="115"/>
    </row>
    <row r="1042" spans="1:5">
      <c r="A1042" s="183" t="s">
        <v>846</v>
      </c>
      <c r="B1042" s="115">
        <v>352</v>
      </c>
      <c r="C1042" s="115">
        <v>100</v>
      </c>
      <c r="D1042" s="227">
        <f>C1042/B1042*100</f>
        <v>28.4090909090909</v>
      </c>
      <c r="E1042" s="115"/>
    </row>
    <row r="1043" spans="1:5">
      <c r="A1043" s="183" t="s">
        <v>63</v>
      </c>
      <c r="B1043" s="115">
        <v>0</v>
      </c>
      <c r="C1043" s="115"/>
      <c r="D1043" s="227"/>
      <c r="E1043" s="115"/>
    </row>
    <row r="1044" spans="1:5">
      <c r="A1044" s="183" t="s">
        <v>64</v>
      </c>
      <c r="B1044" s="115">
        <v>0</v>
      </c>
      <c r="C1044" s="115"/>
      <c r="D1044" s="227"/>
      <c r="E1044" s="115"/>
    </row>
    <row r="1045" spans="1:5">
      <c r="A1045" s="183" t="s">
        <v>65</v>
      </c>
      <c r="B1045" s="115">
        <v>0</v>
      </c>
      <c r="C1045" s="115"/>
      <c r="D1045" s="227"/>
      <c r="E1045" s="115"/>
    </row>
    <row r="1046" spans="1:5">
      <c r="A1046" s="183" t="s">
        <v>847</v>
      </c>
      <c r="B1046" s="115">
        <v>0</v>
      </c>
      <c r="C1046" s="115"/>
      <c r="D1046" s="227"/>
      <c r="E1046" s="115"/>
    </row>
    <row r="1047" spans="1:5">
      <c r="A1047" s="183" t="s">
        <v>848</v>
      </c>
      <c r="B1047" s="115">
        <v>352</v>
      </c>
      <c r="C1047" s="115">
        <v>100</v>
      </c>
      <c r="D1047" s="227">
        <f>C1047/B1047*100</f>
        <v>28.4090909090909</v>
      </c>
      <c r="E1047" s="115"/>
    </row>
    <row r="1048" spans="1:5">
      <c r="A1048" s="183" t="s">
        <v>849</v>
      </c>
      <c r="B1048" s="115">
        <v>0</v>
      </c>
      <c r="C1048" s="115"/>
      <c r="D1048" s="227"/>
      <c r="E1048" s="115"/>
    </row>
    <row r="1049" spans="1:5">
      <c r="A1049" s="183" t="s">
        <v>850</v>
      </c>
      <c r="B1049" s="115">
        <v>0</v>
      </c>
      <c r="C1049" s="115"/>
      <c r="D1049" s="227"/>
      <c r="E1049" s="115"/>
    </row>
    <row r="1050" spans="1:5">
      <c r="A1050" s="183" t="s">
        <v>851</v>
      </c>
      <c r="B1050" s="115">
        <v>0</v>
      </c>
      <c r="C1050" s="115"/>
      <c r="D1050" s="227"/>
      <c r="E1050" s="115"/>
    </row>
    <row r="1051" spans="1:5">
      <c r="A1051" s="183" t="s">
        <v>852</v>
      </c>
      <c r="B1051" s="115">
        <v>40</v>
      </c>
      <c r="C1051" s="115"/>
      <c r="D1051" s="227">
        <f>C1051/B1051*100</f>
        <v>0</v>
      </c>
      <c r="E1051" s="115"/>
    </row>
    <row r="1052" spans="1:5">
      <c r="A1052" s="183" t="s">
        <v>853</v>
      </c>
      <c r="B1052" s="115">
        <v>0</v>
      </c>
      <c r="C1052" s="115"/>
      <c r="D1052" s="227"/>
      <c r="E1052" s="115"/>
    </row>
    <row r="1053" spans="1:5">
      <c r="A1053" s="183" t="s">
        <v>63</v>
      </c>
      <c r="B1053" s="115">
        <v>0</v>
      </c>
      <c r="C1053" s="115"/>
      <c r="D1053" s="227"/>
      <c r="E1053" s="115"/>
    </row>
    <row r="1054" spans="1:5">
      <c r="A1054" s="183" t="s">
        <v>64</v>
      </c>
      <c r="B1054" s="115">
        <v>0</v>
      </c>
      <c r="C1054" s="115"/>
      <c r="D1054" s="227"/>
      <c r="E1054" s="115"/>
    </row>
    <row r="1055" spans="1:5">
      <c r="A1055" s="183" t="s">
        <v>65</v>
      </c>
      <c r="B1055" s="115">
        <v>0</v>
      </c>
      <c r="C1055" s="115"/>
      <c r="D1055" s="227"/>
      <c r="E1055" s="115"/>
    </row>
    <row r="1056" spans="1:5">
      <c r="A1056" s="183" t="s">
        <v>854</v>
      </c>
      <c r="B1056" s="115">
        <v>0</v>
      </c>
      <c r="C1056" s="115"/>
      <c r="D1056" s="227"/>
      <c r="E1056" s="115"/>
    </row>
    <row r="1057" spans="1:5">
      <c r="A1057" s="183" t="s">
        <v>72</v>
      </c>
      <c r="B1057" s="115">
        <v>0</v>
      </c>
      <c r="C1057" s="115"/>
      <c r="D1057" s="227"/>
      <c r="E1057" s="115"/>
    </row>
    <row r="1058" spans="1:5">
      <c r="A1058" s="183" t="s">
        <v>855</v>
      </c>
      <c r="B1058" s="115">
        <v>0</v>
      </c>
      <c r="C1058" s="115"/>
      <c r="D1058" s="227"/>
      <c r="E1058" s="115"/>
    </row>
    <row r="1059" spans="1:5">
      <c r="A1059" s="183" t="s">
        <v>856</v>
      </c>
      <c r="B1059" s="115">
        <v>0</v>
      </c>
      <c r="C1059" s="115"/>
      <c r="D1059" s="227"/>
      <c r="E1059" s="115"/>
    </row>
    <row r="1060" spans="1:5">
      <c r="A1060" s="183" t="s">
        <v>857</v>
      </c>
      <c r="B1060" s="115">
        <v>0</v>
      </c>
      <c r="C1060" s="115"/>
      <c r="D1060" s="227"/>
      <c r="E1060" s="115"/>
    </row>
    <row r="1061" spans="1:5">
      <c r="A1061" s="183" t="s">
        <v>858</v>
      </c>
      <c r="B1061" s="115">
        <v>0</v>
      </c>
      <c r="C1061" s="115"/>
      <c r="D1061" s="227"/>
      <c r="E1061" s="115"/>
    </row>
    <row r="1062" spans="1:5">
      <c r="A1062" s="183" t="s">
        <v>859</v>
      </c>
      <c r="B1062" s="115">
        <v>0</v>
      </c>
      <c r="C1062" s="115"/>
      <c r="D1062" s="227"/>
      <c r="E1062" s="115"/>
    </row>
    <row r="1063" spans="1:5">
      <c r="A1063" s="183" t="s">
        <v>860</v>
      </c>
      <c r="B1063" s="115">
        <v>0</v>
      </c>
      <c r="C1063" s="115"/>
      <c r="D1063" s="227"/>
      <c r="E1063" s="115"/>
    </row>
    <row r="1064" spans="1:5">
      <c r="A1064" s="183" t="s">
        <v>861</v>
      </c>
      <c r="B1064" s="115">
        <v>0</v>
      </c>
      <c r="C1064" s="115"/>
      <c r="D1064" s="227"/>
      <c r="E1064" s="115"/>
    </row>
    <row r="1065" spans="1:5">
      <c r="A1065" s="183" t="s">
        <v>862</v>
      </c>
      <c r="B1065" s="115">
        <v>0</v>
      </c>
      <c r="C1065" s="115"/>
      <c r="D1065" s="227"/>
      <c r="E1065" s="115"/>
    </row>
    <row r="1066" spans="1:5">
      <c r="A1066" s="183" t="s">
        <v>863</v>
      </c>
      <c r="B1066" s="115">
        <v>0</v>
      </c>
      <c r="C1066" s="115"/>
      <c r="D1066" s="227"/>
      <c r="E1066" s="115"/>
    </row>
    <row r="1067" spans="1:5">
      <c r="A1067" s="183" t="s">
        <v>864</v>
      </c>
      <c r="B1067" s="115">
        <v>0</v>
      </c>
      <c r="C1067" s="115"/>
      <c r="D1067" s="227"/>
      <c r="E1067" s="115"/>
    </row>
    <row r="1068" spans="1:5">
      <c r="A1068" s="183" t="s">
        <v>865</v>
      </c>
      <c r="B1068" s="115">
        <v>0</v>
      </c>
      <c r="C1068" s="115"/>
      <c r="D1068" s="227"/>
      <c r="E1068" s="115"/>
    </row>
    <row r="1069" spans="1:5">
      <c r="A1069" s="183" t="s">
        <v>866</v>
      </c>
      <c r="B1069" s="115">
        <v>40</v>
      </c>
      <c r="C1069" s="115"/>
      <c r="D1069" s="227">
        <f>C1069/B1069*100</f>
        <v>0</v>
      </c>
      <c r="E1069" s="115"/>
    </row>
    <row r="1070" spans="1:5">
      <c r="A1070" s="183" t="s">
        <v>867</v>
      </c>
      <c r="B1070" s="115">
        <v>0</v>
      </c>
      <c r="C1070" s="115"/>
      <c r="D1070" s="227"/>
      <c r="E1070" s="115"/>
    </row>
    <row r="1071" spans="1:5">
      <c r="A1071" s="108" t="s">
        <v>868</v>
      </c>
      <c r="B1071" s="115">
        <v>40</v>
      </c>
      <c r="C1071" s="115"/>
      <c r="D1071" s="227">
        <f>C1071/B1071*100</f>
        <v>0</v>
      </c>
      <c r="E1071" s="115"/>
    </row>
    <row r="1072" spans="1:5">
      <c r="A1072" s="183" t="s">
        <v>869</v>
      </c>
      <c r="B1072" s="115">
        <v>0</v>
      </c>
      <c r="C1072" s="115"/>
      <c r="D1072" s="227"/>
      <c r="E1072" s="115"/>
    </row>
    <row r="1073" spans="1:5">
      <c r="A1073" s="183" t="s">
        <v>870</v>
      </c>
      <c r="B1073" s="115">
        <v>0</v>
      </c>
      <c r="C1073" s="115"/>
      <c r="D1073" s="227"/>
      <c r="E1073" s="115"/>
    </row>
    <row r="1074" spans="1:5">
      <c r="A1074" s="183" t="s">
        <v>871</v>
      </c>
      <c r="B1074" s="115">
        <v>0</v>
      </c>
      <c r="C1074" s="115"/>
      <c r="D1074" s="227"/>
      <c r="E1074" s="115"/>
    </row>
    <row r="1075" spans="1:5">
      <c r="A1075" s="183" t="s">
        <v>872</v>
      </c>
      <c r="B1075" s="115">
        <v>0</v>
      </c>
      <c r="C1075" s="115"/>
      <c r="D1075" s="227"/>
      <c r="E1075" s="115"/>
    </row>
    <row r="1076" spans="1:5">
      <c r="A1076" s="183" t="s">
        <v>873</v>
      </c>
      <c r="B1076" s="115">
        <v>0</v>
      </c>
      <c r="C1076" s="115"/>
      <c r="D1076" s="227"/>
      <c r="E1076" s="115"/>
    </row>
    <row r="1077" spans="1:5">
      <c r="A1077" s="183" t="s">
        <v>874</v>
      </c>
      <c r="B1077" s="115">
        <v>0</v>
      </c>
      <c r="C1077" s="115"/>
      <c r="D1077" s="227"/>
      <c r="E1077" s="115"/>
    </row>
    <row r="1078" spans="1:5">
      <c r="A1078" s="183" t="s">
        <v>875</v>
      </c>
      <c r="B1078" s="115">
        <v>0</v>
      </c>
      <c r="C1078" s="115"/>
      <c r="D1078" s="227"/>
      <c r="E1078" s="115"/>
    </row>
    <row r="1079" spans="1:5">
      <c r="A1079" s="183" t="s">
        <v>876</v>
      </c>
      <c r="B1079" s="115">
        <v>0</v>
      </c>
      <c r="C1079" s="115"/>
      <c r="D1079" s="227"/>
      <c r="E1079" s="115"/>
    </row>
    <row r="1080" spans="1:5">
      <c r="A1080" s="183" t="s">
        <v>877</v>
      </c>
      <c r="B1080" s="115">
        <v>0</v>
      </c>
      <c r="C1080" s="115"/>
      <c r="D1080" s="227"/>
      <c r="E1080" s="115"/>
    </row>
    <row r="1081" spans="1:5">
      <c r="A1081" s="183" t="s">
        <v>878</v>
      </c>
      <c r="B1081" s="115">
        <v>0</v>
      </c>
      <c r="C1081" s="115"/>
      <c r="D1081" s="227"/>
      <c r="E1081" s="115"/>
    </row>
    <row r="1082" spans="1:5">
      <c r="A1082" s="183" t="s">
        <v>879</v>
      </c>
      <c r="B1082" s="115">
        <v>0</v>
      </c>
      <c r="C1082" s="115"/>
      <c r="D1082" s="227"/>
      <c r="E1082" s="115"/>
    </row>
    <row r="1083" spans="1:5">
      <c r="A1083" s="183" t="s">
        <v>880</v>
      </c>
      <c r="B1083" s="115">
        <v>0</v>
      </c>
      <c r="C1083" s="115"/>
      <c r="D1083" s="227"/>
      <c r="E1083" s="115"/>
    </row>
    <row r="1084" spans="1:5">
      <c r="A1084" s="183" t="s">
        <v>881</v>
      </c>
      <c r="B1084" s="115">
        <v>0</v>
      </c>
      <c r="C1084" s="115"/>
      <c r="D1084" s="227"/>
      <c r="E1084" s="115"/>
    </row>
    <row r="1085" spans="1:5">
      <c r="A1085" s="183" t="s">
        <v>882</v>
      </c>
      <c r="B1085" s="115">
        <v>0</v>
      </c>
      <c r="C1085" s="115"/>
      <c r="D1085" s="227"/>
      <c r="E1085" s="115"/>
    </row>
    <row r="1086" spans="1:5">
      <c r="A1086" s="183" t="s">
        <v>883</v>
      </c>
      <c r="B1086" s="115">
        <v>0</v>
      </c>
      <c r="C1086" s="115"/>
      <c r="D1086" s="227"/>
      <c r="E1086" s="115"/>
    </row>
    <row r="1087" spans="1:5">
      <c r="A1087" s="183" t="s">
        <v>884</v>
      </c>
      <c r="B1087" s="115">
        <v>0</v>
      </c>
      <c r="C1087" s="115"/>
      <c r="D1087" s="227"/>
      <c r="E1087" s="115"/>
    </row>
    <row r="1088" spans="1:5">
      <c r="A1088" s="183" t="s">
        <v>885</v>
      </c>
      <c r="B1088" s="115">
        <v>0</v>
      </c>
      <c r="C1088" s="115"/>
      <c r="D1088" s="227"/>
      <c r="E1088" s="115"/>
    </row>
    <row r="1089" spans="1:5">
      <c r="A1089" s="183" t="s">
        <v>886</v>
      </c>
      <c r="B1089" s="115">
        <v>0</v>
      </c>
      <c r="C1089" s="115"/>
      <c r="D1089" s="227"/>
      <c r="E1089" s="115"/>
    </row>
    <row r="1090" spans="1:5">
      <c r="A1090" s="183" t="s">
        <v>887</v>
      </c>
      <c r="C1090" s="115"/>
      <c r="D1090" s="227"/>
      <c r="E1090" s="115"/>
    </row>
    <row r="1091" spans="1:5">
      <c r="A1091" s="183" t="s">
        <v>888</v>
      </c>
      <c r="B1091" s="115">
        <v>9446</v>
      </c>
      <c r="C1091" s="115">
        <v>5000</v>
      </c>
      <c r="D1091" s="227">
        <f>C1091/B1091*100</f>
        <v>52.932458183358</v>
      </c>
      <c r="E1091" s="115"/>
    </row>
    <row r="1092" spans="1:5">
      <c r="A1092" s="183" t="s">
        <v>889</v>
      </c>
      <c r="B1092" s="115">
        <v>9320</v>
      </c>
      <c r="C1092" s="115">
        <v>5000</v>
      </c>
      <c r="D1092" s="227">
        <f>C1092/B1092*100</f>
        <v>53.6480686695279</v>
      </c>
      <c r="E1092" s="115"/>
    </row>
    <row r="1093" spans="1:5">
      <c r="A1093" s="183" t="s">
        <v>63</v>
      </c>
      <c r="B1093" s="115">
        <v>2499</v>
      </c>
      <c r="C1093" s="115">
        <v>3000</v>
      </c>
      <c r="D1093" s="227">
        <f>C1093/B1093*100</f>
        <v>120.048019207683</v>
      </c>
      <c r="E1093" s="115"/>
    </row>
    <row r="1094" spans="1:5">
      <c r="A1094" s="183" t="s">
        <v>64</v>
      </c>
      <c r="B1094" s="115">
        <v>0</v>
      </c>
      <c r="C1094" s="115"/>
      <c r="D1094" s="227"/>
      <c r="E1094" s="115"/>
    </row>
    <row r="1095" spans="1:5">
      <c r="A1095" s="183" t="s">
        <v>65</v>
      </c>
      <c r="B1095" s="115">
        <v>0</v>
      </c>
      <c r="C1095" s="115"/>
      <c r="D1095" s="227"/>
      <c r="E1095" s="115"/>
    </row>
    <row r="1096" spans="1:5">
      <c r="A1096" s="183" t="s">
        <v>890</v>
      </c>
      <c r="B1096" s="115">
        <v>675</v>
      </c>
      <c r="C1096" s="115">
        <v>200</v>
      </c>
      <c r="D1096" s="227">
        <f>C1096/B1096*100</f>
        <v>29.6296296296296</v>
      </c>
      <c r="E1096" s="115"/>
    </row>
    <row r="1097" spans="1:5">
      <c r="A1097" s="183" t="s">
        <v>891</v>
      </c>
      <c r="B1097" s="115">
        <v>0</v>
      </c>
      <c r="C1097" s="115"/>
      <c r="D1097" s="227"/>
      <c r="E1097" s="115"/>
    </row>
    <row r="1098" spans="1:5">
      <c r="A1098" s="183" t="s">
        <v>892</v>
      </c>
      <c r="B1098" s="115">
        <v>0</v>
      </c>
      <c r="C1098" s="115"/>
      <c r="D1098" s="227"/>
      <c r="E1098" s="115"/>
    </row>
    <row r="1099" spans="1:5">
      <c r="A1099" s="183" t="s">
        <v>893</v>
      </c>
      <c r="B1099" s="115">
        <v>0</v>
      </c>
      <c r="C1099" s="115"/>
      <c r="D1099" s="227"/>
      <c r="E1099" s="115"/>
    </row>
    <row r="1100" spans="1:5">
      <c r="A1100" s="183" t="s">
        <v>894</v>
      </c>
      <c r="B1100" s="115">
        <v>162</v>
      </c>
      <c r="C1100" s="115">
        <v>100</v>
      </c>
      <c r="D1100" s="227">
        <f>C1100/B1100*100</f>
        <v>61.7283950617284</v>
      </c>
      <c r="E1100" s="115"/>
    </row>
    <row r="1101" spans="1:5">
      <c r="A1101" s="183" t="s">
        <v>895</v>
      </c>
      <c r="B1101" s="115">
        <v>0</v>
      </c>
      <c r="C1101" s="115"/>
      <c r="D1101" s="227"/>
      <c r="E1101" s="115"/>
    </row>
    <row r="1102" spans="1:5">
      <c r="A1102" s="183" t="s">
        <v>896</v>
      </c>
      <c r="B1102" s="115">
        <v>0</v>
      </c>
      <c r="C1102" s="115"/>
      <c r="D1102" s="227"/>
      <c r="E1102" s="115"/>
    </row>
    <row r="1103" spans="1:5">
      <c r="A1103" s="183" t="s">
        <v>897</v>
      </c>
      <c r="B1103" s="115">
        <v>0</v>
      </c>
      <c r="C1103" s="115"/>
      <c r="D1103" s="227"/>
      <c r="E1103" s="115"/>
    </row>
    <row r="1104" spans="1:5">
      <c r="A1104" s="183" t="s">
        <v>898</v>
      </c>
      <c r="B1104" s="115">
        <v>0</v>
      </c>
      <c r="C1104" s="115"/>
      <c r="D1104" s="227"/>
      <c r="E1104" s="115"/>
    </row>
    <row r="1105" spans="1:5">
      <c r="A1105" s="183" t="s">
        <v>899</v>
      </c>
      <c r="B1105" s="115">
        <v>0</v>
      </c>
      <c r="C1105" s="115"/>
      <c r="D1105" s="227"/>
      <c r="E1105" s="115"/>
    </row>
    <row r="1106" spans="1:5">
      <c r="A1106" s="183" t="s">
        <v>900</v>
      </c>
      <c r="B1106" s="115">
        <v>0</v>
      </c>
      <c r="C1106" s="115"/>
      <c r="D1106" s="227"/>
      <c r="E1106" s="115"/>
    </row>
    <row r="1107" spans="1:5">
      <c r="A1107" s="183" t="s">
        <v>901</v>
      </c>
      <c r="B1107" s="115">
        <v>0</v>
      </c>
      <c r="C1107" s="115"/>
      <c r="D1107" s="227"/>
      <c r="E1107" s="115"/>
    </row>
    <row r="1108" spans="1:5">
      <c r="A1108" s="183" t="s">
        <v>902</v>
      </c>
      <c r="B1108" s="115">
        <v>0</v>
      </c>
      <c r="C1108" s="115"/>
      <c r="D1108" s="227"/>
      <c r="E1108" s="115"/>
    </row>
    <row r="1109" spans="1:5">
      <c r="A1109" s="183" t="s">
        <v>903</v>
      </c>
      <c r="B1109" s="115">
        <v>0</v>
      </c>
      <c r="C1109" s="115"/>
      <c r="D1109" s="227"/>
      <c r="E1109" s="115"/>
    </row>
    <row r="1110" spans="1:5">
      <c r="A1110" s="183" t="s">
        <v>904</v>
      </c>
      <c r="B1110" s="115">
        <v>0</v>
      </c>
      <c r="C1110" s="115"/>
      <c r="D1110" s="227"/>
      <c r="E1110" s="115"/>
    </row>
    <row r="1111" spans="1:5">
      <c r="A1111" s="183" t="s">
        <v>905</v>
      </c>
      <c r="B1111" s="115">
        <v>0</v>
      </c>
      <c r="C1111" s="115"/>
      <c r="D1111" s="227"/>
      <c r="E1111" s="115"/>
    </row>
    <row r="1112" spans="1:5">
      <c r="A1112" s="183" t="s">
        <v>906</v>
      </c>
      <c r="B1112" s="115">
        <v>0</v>
      </c>
      <c r="C1112" s="115"/>
      <c r="D1112" s="227"/>
      <c r="E1112" s="115"/>
    </row>
    <row r="1113" spans="1:5">
      <c r="A1113" s="183" t="s">
        <v>907</v>
      </c>
      <c r="B1113" s="115">
        <v>0</v>
      </c>
      <c r="C1113" s="115"/>
      <c r="D1113" s="227"/>
      <c r="E1113" s="115"/>
    </row>
    <row r="1114" spans="1:5">
      <c r="A1114" s="183" t="s">
        <v>908</v>
      </c>
      <c r="B1114" s="115">
        <v>0</v>
      </c>
      <c r="C1114" s="115"/>
      <c r="D1114" s="227"/>
      <c r="E1114" s="115"/>
    </row>
    <row r="1115" spans="1:5">
      <c r="A1115" s="183" t="s">
        <v>909</v>
      </c>
      <c r="B1115" s="115">
        <v>0</v>
      </c>
      <c r="C1115" s="115"/>
      <c r="D1115" s="227"/>
      <c r="E1115" s="115"/>
    </row>
    <row r="1116" spans="1:5">
      <c r="A1116" s="183" t="s">
        <v>910</v>
      </c>
      <c r="B1116" s="115">
        <v>0</v>
      </c>
      <c r="C1116" s="115"/>
      <c r="D1116" s="227"/>
      <c r="E1116" s="115"/>
    </row>
    <row r="1117" spans="1:5">
      <c r="A1117" s="183" t="s">
        <v>72</v>
      </c>
      <c r="B1117" s="115">
        <v>256</v>
      </c>
      <c r="C1117" s="115">
        <v>100</v>
      </c>
      <c r="D1117" s="227">
        <f>C1117/B1117*100</f>
        <v>39.0625</v>
      </c>
      <c r="E1117" s="115"/>
    </row>
    <row r="1118" spans="1:5">
      <c r="A1118" s="183" t="s">
        <v>911</v>
      </c>
      <c r="B1118" s="115">
        <v>5728</v>
      </c>
      <c r="C1118" s="115">
        <v>1600</v>
      </c>
      <c r="D1118" s="227">
        <f>C1118/B1118*100</f>
        <v>27.9329608938547</v>
      </c>
      <c r="E1118" s="115"/>
    </row>
    <row r="1119" spans="1:5">
      <c r="A1119" s="183" t="s">
        <v>912</v>
      </c>
      <c r="B1119" s="115">
        <v>126</v>
      </c>
      <c r="C1119" s="115"/>
      <c r="D1119" s="227">
        <f>C1119/B1119*100</f>
        <v>0</v>
      </c>
      <c r="E1119" s="115"/>
    </row>
    <row r="1120" spans="1:5">
      <c r="A1120" s="183" t="s">
        <v>63</v>
      </c>
      <c r="B1120" s="115">
        <v>0</v>
      </c>
      <c r="C1120" s="115"/>
      <c r="D1120" s="227"/>
      <c r="E1120" s="115"/>
    </row>
    <row r="1121" spans="1:5">
      <c r="A1121" s="183" t="s">
        <v>64</v>
      </c>
      <c r="B1121" s="115">
        <v>0</v>
      </c>
      <c r="C1121" s="115"/>
      <c r="D1121" s="227"/>
      <c r="E1121" s="115"/>
    </row>
    <row r="1122" spans="1:5">
      <c r="A1122" s="183" t="s">
        <v>65</v>
      </c>
      <c r="B1122" s="115">
        <v>0</v>
      </c>
      <c r="C1122" s="115"/>
      <c r="D1122" s="227"/>
      <c r="E1122" s="115"/>
    </row>
    <row r="1123" spans="1:5">
      <c r="A1123" s="183" t="s">
        <v>913</v>
      </c>
      <c r="B1123" s="115">
        <v>65</v>
      </c>
      <c r="C1123" s="115"/>
      <c r="D1123" s="227">
        <f>C1123/B1123*100</f>
        <v>0</v>
      </c>
      <c r="E1123" s="115"/>
    </row>
    <row r="1124" spans="1:5">
      <c r="A1124" s="183" t="s">
        <v>914</v>
      </c>
      <c r="B1124" s="115">
        <v>0</v>
      </c>
      <c r="C1124" s="115"/>
      <c r="D1124" s="227"/>
      <c r="E1124" s="115"/>
    </row>
    <row r="1125" spans="1:5">
      <c r="A1125" s="183" t="s">
        <v>915</v>
      </c>
      <c r="B1125" s="115">
        <v>0</v>
      </c>
      <c r="C1125" s="115"/>
      <c r="D1125" s="227"/>
      <c r="E1125" s="115"/>
    </row>
    <row r="1126" spans="1:5">
      <c r="A1126" s="183" t="s">
        <v>916</v>
      </c>
      <c r="B1126" s="115">
        <v>0</v>
      </c>
      <c r="C1126" s="115"/>
      <c r="D1126" s="227"/>
      <c r="E1126" s="115"/>
    </row>
    <row r="1127" spans="1:5">
      <c r="A1127" s="183" t="s">
        <v>917</v>
      </c>
      <c r="B1127" s="115">
        <v>61</v>
      </c>
      <c r="C1127" s="115"/>
      <c r="D1127" s="227">
        <f>C1127/B1127*100</f>
        <v>0</v>
      </c>
      <c r="E1127" s="115"/>
    </row>
    <row r="1128" spans="1:5">
      <c r="A1128" s="183" t="s">
        <v>918</v>
      </c>
      <c r="B1128" s="115">
        <v>0</v>
      </c>
      <c r="C1128" s="115"/>
      <c r="D1128" s="227"/>
      <c r="E1128" s="115"/>
    </row>
    <row r="1129" spans="1:5">
      <c r="A1129" s="183" t="s">
        <v>919</v>
      </c>
      <c r="B1129" s="115">
        <v>0</v>
      </c>
      <c r="C1129" s="115"/>
      <c r="D1129" s="227"/>
      <c r="E1129" s="115"/>
    </row>
    <row r="1130" spans="1:5">
      <c r="A1130" s="183" t="s">
        <v>920</v>
      </c>
      <c r="B1130" s="115">
        <v>0</v>
      </c>
      <c r="C1130" s="115"/>
      <c r="D1130" s="227"/>
      <c r="E1130" s="115"/>
    </row>
    <row r="1131" spans="1:5">
      <c r="A1131" s="183" t="s">
        <v>921</v>
      </c>
      <c r="B1131" s="115">
        <v>0</v>
      </c>
      <c r="C1131" s="115"/>
      <c r="D1131" s="227"/>
      <c r="E1131" s="115"/>
    </row>
    <row r="1132" spans="1:5">
      <c r="A1132" s="183" t="s">
        <v>922</v>
      </c>
      <c r="B1132" s="115">
        <v>0</v>
      </c>
      <c r="C1132" s="115"/>
      <c r="D1132" s="227"/>
      <c r="E1132" s="115"/>
    </row>
    <row r="1133" spans="1:5">
      <c r="A1133" s="183" t="s">
        <v>923</v>
      </c>
      <c r="B1133" s="115">
        <v>0</v>
      </c>
      <c r="C1133" s="115"/>
      <c r="D1133" s="227"/>
      <c r="E1133" s="115"/>
    </row>
    <row r="1134" spans="1:5">
      <c r="A1134" s="183" t="s">
        <v>924</v>
      </c>
      <c r="B1134" s="115">
        <v>0</v>
      </c>
      <c r="C1134" s="115"/>
      <c r="D1134" s="227"/>
      <c r="E1134" s="115"/>
    </row>
    <row r="1135" spans="1:5">
      <c r="A1135" s="183" t="s">
        <v>925</v>
      </c>
      <c r="B1135" s="115">
        <v>31781</v>
      </c>
      <c r="C1135" s="115">
        <v>26000</v>
      </c>
      <c r="D1135" s="227">
        <f>C1135/B1135*100</f>
        <v>81.8098864101193</v>
      </c>
      <c r="E1135" s="115"/>
    </row>
    <row r="1136" spans="1:5">
      <c r="A1136" s="183" t="s">
        <v>926</v>
      </c>
      <c r="B1136" s="115">
        <v>31755</v>
      </c>
      <c r="C1136" s="115">
        <v>26000</v>
      </c>
      <c r="D1136" s="227">
        <f>C1136/B1136*100</f>
        <v>81.8768697842859</v>
      </c>
      <c r="E1136" s="115"/>
    </row>
    <row r="1137" spans="1:5">
      <c r="A1137" s="183" t="s">
        <v>927</v>
      </c>
      <c r="B1137" s="115">
        <v>122</v>
      </c>
      <c r="C1137" s="115">
        <v>100</v>
      </c>
      <c r="D1137" s="227">
        <f>C1137/B1137*100</f>
        <v>81.9672131147541</v>
      </c>
      <c r="E1137" s="115"/>
    </row>
    <row r="1138" spans="1:5">
      <c r="A1138" s="183" t="s">
        <v>928</v>
      </c>
      <c r="B1138" s="115">
        <v>0</v>
      </c>
      <c r="C1138" s="115"/>
      <c r="D1138" s="227"/>
      <c r="E1138" s="115"/>
    </row>
    <row r="1139" spans="1:5">
      <c r="A1139" s="183" t="s">
        <v>929</v>
      </c>
      <c r="B1139" s="115">
        <v>11283</v>
      </c>
      <c r="C1139" s="115">
        <v>12150</v>
      </c>
      <c r="D1139" s="227">
        <f t="shared" ref="D1139:D1144" si="10">C1139/B1139*100</f>
        <v>107.684126562085</v>
      </c>
      <c r="E1139" s="115"/>
    </row>
    <row r="1140" spans="1:5">
      <c r="A1140" s="183" t="s">
        <v>930</v>
      </c>
      <c r="B1140" s="115">
        <v>104</v>
      </c>
      <c r="C1140" s="115">
        <v>50</v>
      </c>
      <c r="D1140" s="227">
        <f t="shared" si="10"/>
        <v>48.0769230769231</v>
      </c>
      <c r="E1140" s="115"/>
    </row>
    <row r="1141" spans="1:5">
      <c r="A1141" s="183" t="s">
        <v>931</v>
      </c>
      <c r="B1141" s="115">
        <v>6423</v>
      </c>
      <c r="C1141" s="115">
        <v>5000</v>
      </c>
      <c r="D1141" s="227">
        <f t="shared" si="10"/>
        <v>77.8452436556126</v>
      </c>
      <c r="E1141" s="115"/>
    </row>
    <row r="1142" spans="1:5">
      <c r="A1142" s="183" t="s">
        <v>932</v>
      </c>
      <c r="B1142" s="115">
        <v>2558</v>
      </c>
      <c r="C1142" s="115">
        <v>2000</v>
      </c>
      <c r="D1142" s="227">
        <f t="shared" si="10"/>
        <v>78.1860828772479</v>
      </c>
      <c r="E1142" s="115"/>
    </row>
    <row r="1143" spans="1:5">
      <c r="A1143" s="183" t="s">
        <v>933</v>
      </c>
      <c r="B1143" s="115">
        <v>259</v>
      </c>
      <c r="C1143" s="115">
        <v>100</v>
      </c>
      <c r="D1143" s="227">
        <f t="shared" si="10"/>
        <v>38.6100386100386</v>
      </c>
      <c r="E1143" s="115"/>
    </row>
    <row r="1144" spans="1:5">
      <c r="A1144" s="183" t="s">
        <v>934</v>
      </c>
      <c r="B1144" s="115">
        <v>777</v>
      </c>
      <c r="C1144" s="115">
        <v>600</v>
      </c>
      <c r="D1144" s="227">
        <f t="shared" si="10"/>
        <v>77.2200772200772</v>
      </c>
      <c r="E1144" s="115"/>
    </row>
    <row r="1145" spans="1:5">
      <c r="A1145" s="183" t="s">
        <v>935</v>
      </c>
      <c r="B1145" s="115">
        <v>0</v>
      </c>
      <c r="C1145" s="115"/>
      <c r="D1145" s="227"/>
      <c r="E1145" s="115"/>
    </row>
    <row r="1146" spans="1:5">
      <c r="A1146" s="183" t="s">
        <v>936</v>
      </c>
      <c r="B1146" s="115">
        <v>10229</v>
      </c>
      <c r="C1146" s="115">
        <v>6000</v>
      </c>
      <c r="D1146" s="227">
        <f>C1146/B1146*100</f>
        <v>58.6567601916121</v>
      </c>
      <c r="E1146" s="115"/>
    </row>
    <row r="1147" spans="1:5">
      <c r="A1147" s="183" t="s">
        <v>937</v>
      </c>
      <c r="B1147" s="115">
        <v>0</v>
      </c>
      <c r="C1147" s="115"/>
      <c r="D1147" s="227"/>
      <c r="E1147" s="115"/>
    </row>
    <row r="1148" spans="1:5">
      <c r="A1148" s="183" t="s">
        <v>938</v>
      </c>
      <c r="B1148" s="115">
        <v>0</v>
      </c>
      <c r="C1148" s="115"/>
      <c r="D1148" s="227"/>
      <c r="E1148" s="115"/>
    </row>
    <row r="1149" spans="1:5">
      <c r="A1149" s="183" t="s">
        <v>939</v>
      </c>
      <c r="B1149" s="115">
        <v>0</v>
      </c>
      <c r="C1149" s="115"/>
      <c r="D1149" s="227"/>
      <c r="E1149" s="115"/>
    </row>
    <row r="1150" spans="1:5">
      <c r="A1150" s="183" t="s">
        <v>940</v>
      </c>
      <c r="B1150" s="115">
        <v>0</v>
      </c>
      <c r="C1150" s="115"/>
      <c r="D1150" s="227"/>
      <c r="E1150" s="115"/>
    </row>
    <row r="1151" spans="1:5">
      <c r="A1151" s="183" t="s">
        <v>941</v>
      </c>
      <c r="B1151" s="115">
        <v>26</v>
      </c>
      <c r="C1151" s="115"/>
      <c r="D1151" s="227">
        <f>C1151/B1151*100</f>
        <v>0</v>
      </c>
      <c r="E1151" s="115"/>
    </row>
    <row r="1152" spans="1:5">
      <c r="A1152" s="183" t="s">
        <v>942</v>
      </c>
      <c r="B1152" s="115">
        <v>0</v>
      </c>
      <c r="C1152" s="115"/>
      <c r="D1152" s="227"/>
      <c r="E1152" s="115"/>
    </row>
    <row r="1153" spans="1:5">
      <c r="A1153" s="183" t="s">
        <v>943</v>
      </c>
      <c r="B1153" s="115">
        <v>0</v>
      </c>
      <c r="C1153" s="115"/>
      <c r="D1153" s="227"/>
      <c r="E1153" s="115"/>
    </row>
    <row r="1154" spans="1:5">
      <c r="A1154" s="183" t="s">
        <v>944</v>
      </c>
      <c r="B1154" s="115">
        <v>26</v>
      </c>
      <c r="C1154" s="115"/>
      <c r="D1154" s="227">
        <f>C1154/B1154*100</f>
        <v>0</v>
      </c>
      <c r="E1154" s="115"/>
    </row>
    <row r="1155" spans="1:5">
      <c r="A1155" s="183" t="s">
        <v>945</v>
      </c>
      <c r="B1155" s="115">
        <v>2573</v>
      </c>
      <c r="C1155" s="115">
        <v>500</v>
      </c>
      <c r="D1155" s="227">
        <f>C1155/B1155*100</f>
        <v>19.4325689856199</v>
      </c>
      <c r="E1155" s="115"/>
    </row>
    <row r="1156" spans="1:5">
      <c r="A1156" s="183" t="s">
        <v>946</v>
      </c>
      <c r="B1156" s="115">
        <v>450</v>
      </c>
      <c r="C1156" s="115"/>
      <c r="D1156" s="227">
        <f>C1156/B1156*100</f>
        <v>0</v>
      </c>
      <c r="E1156" s="115"/>
    </row>
    <row r="1157" spans="1:5">
      <c r="A1157" s="183" t="s">
        <v>63</v>
      </c>
      <c r="B1157" s="115">
        <v>0</v>
      </c>
      <c r="C1157" s="115"/>
      <c r="D1157" s="227"/>
      <c r="E1157" s="115"/>
    </row>
    <row r="1158" spans="1:5">
      <c r="A1158" s="183" t="s">
        <v>64</v>
      </c>
      <c r="B1158" s="115">
        <v>0</v>
      </c>
      <c r="C1158" s="115"/>
      <c r="D1158" s="227"/>
      <c r="E1158" s="115"/>
    </row>
    <row r="1159" spans="1:5">
      <c r="A1159" s="183" t="s">
        <v>65</v>
      </c>
      <c r="B1159" s="115">
        <v>0</v>
      </c>
      <c r="C1159" s="115"/>
      <c r="D1159" s="227"/>
      <c r="E1159" s="115"/>
    </row>
    <row r="1160" spans="1:5">
      <c r="A1160" s="183" t="s">
        <v>947</v>
      </c>
      <c r="B1160" s="115">
        <v>0</v>
      </c>
      <c r="C1160" s="115"/>
      <c r="D1160" s="227"/>
      <c r="E1160" s="115"/>
    </row>
    <row r="1161" spans="1:5">
      <c r="A1161" s="183" t="s">
        <v>948</v>
      </c>
      <c r="B1161" s="115">
        <v>0</v>
      </c>
      <c r="C1161" s="115"/>
      <c r="D1161" s="227"/>
      <c r="E1161" s="115"/>
    </row>
    <row r="1162" spans="1:5">
      <c r="A1162" s="183" t="s">
        <v>949</v>
      </c>
      <c r="B1162" s="115">
        <v>119</v>
      </c>
      <c r="C1162" s="115"/>
      <c r="D1162" s="227">
        <f>C1162/B1162*100</f>
        <v>0</v>
      </c>
      <c r="E1162" s="115"/>
    </row>
    <row r="1163" spans="1:5">
      <c r="A1163" s="183" t="s">
        <v>950</v>
      </c>
      <c r="B1163" s="115"/>
      <c r="C1163" s="115"/>
      <c r="D1163" s="227"/>
      <c r="E1163" s="115"/>
    </row>
    <row r="1164" spans="1:5">
      <c r="A1164" s="183" t="s">
        <v>951</v>
      </c>
      <c r="B1164" s="115"/>
      <c r="C1164" s="115"/>
      <c r="D1164" s="227"/>
      <c r="E1164" s="115"/>
    </row>
    <row r="1165" spans="1:5">
      <c r="A1165" s="183" t="s">
        <v>952</v>
      </c>
      <c r="B1165" s="115"/>
      <c r="C1165" s="115"/>
      <c r="D1165" s="227"/>
      <c r="E1165" s="115"/>
    </row>
    <row r="1166" spans="1:5">
      <c r="A1166" s="183" t="s">
        <v>953</v>
      </c>
      <c r="B1166" s="115"/>
      <c r="C1166" s="115"/>
      <c r="D1166" s="227"/>
      <c r="E1166" s="115"/>
    </row>
    <row r="1167" spans="1:5">
      <c r="A1167" s="183" t="s">
        <v>954</v>
      </c>
      <c r="B1167" s="115"/>
      <c r="C1167" s="115"/>
      <c r="D1167" s="227"/>
      <c r="E1167" s="115"/>
    </row>
    <row r="1168" spans="1:5">
      <c r="A1168" s="183" t="s">
        <v>955</v>
      </c>
      <c r="B1168" s="115"/>
      <c r="C1168" s="115"/>
      <c r="D1168" s="227"/>
      <c r="E1168" s="115"/>
    </row>
    <row r="1169" spans="1:5">
      <c r="A1169" s="183" t="s">
        <v>956</v>
      </c>
      <c r="B1169" s="115"/>
      <c r="C1169" s="115"/>
      <c r="D1169" s="227"/>
      <c r="E1169" s="115"/>
    </row>
    <row r="1170" spans="1:5">
      <c r="A1170" s="183" t="s">
        <v>957</v>
      </c>
      <c r="B1170" s="115"/>
      <c r="C1170" s="115"/>
      <c r="D1170" s="227"/>
      <c r="E1170" s="115"/>
    </row>
    <row r="1171" spans="1:5">
      <c r="A1171" s="183" t="s">
        <v>958</v>
      </c>
      <c r="B1171" s="115"/>
      <c r="C1171" s="115"/>
      <c r="D1171" s="227"/>
      <c r="E1171" s="115"/>
    </row>
    <row r="1172" spans="1:5">
      <c r="A1172" s="183" t="s">
        <v>72</v>
      </c>
      <c r="B1172" s="115"/>
      <c r="C1172" s="115"/>
      <c r="D1172" s="227"/>
      <c r="E1172" s="115"/>
    </row>
    <row r="1173" spans="1:5">
      <c r="A1173" s="183" t="s">
        <v>959</v>
      </c>
      <c r="B1173" s="115">
        <v>331</v>
      </c>
      <c r="C1173" s="115"/>
      <c r="D1173" s="227">
        <f>C1173/B1173*100</f>
        <v>0</v>
      </c>
      <c r="E1173" s="115"/>
    </row>
    <row r="1174" spans="1:5">
      <c r="A1174" s="183" t="s">
        <v>960</v>
      </c>
      <c r="B1174" s="115"/>
      <c r="C1174" s="115"/>
      <c r="D1174" s="227"/>
      <c r="E1174" s="115"/>
    </row>
    <row r="1175" spans="1:5">
      <c r="A1175" s="183" t="s">
        <v>961</v>
      </c>
      <c r="B1175" s="115"/>
      <c r="C1175" s="115"/>
      <c r="D1175" s="227"/>
      <c r="E1175" s="115"/>
    </row>
    <row r="1176" spans="1:5">
      <c r="A1176" s="183" t="s">
        <v>962</v>
      </c>
      <c r="B1176" s="115"/>
      <c r="C1176" s="115"/>
      <c r="D1176" s="227"/>
      <c r="E1176" s="115"/>
    </row>
    <row r="1177" spans="1:5">
      <c r="A1177" s="183" t="s">
        <v>963</v>
      </c>
      <c r="B1177" s="115"/>
      <c r="C1177" s="115"/>
      <c r="D1177" s="227"/>
      <c r="E1177" s="115"/>
    </row>
    <row r="1178" spans="1:5">
      <c r="A1178" s="183" t="s">
        <v>964</v>
      </c>
      <c r="B1178" s="115"/>
      <c r="C1178" s="115"/>
      <c r="D1178" s="227"/>
      <c r="E1178" s="115"/>
    </row>
    <row r="1179" spans="1:5">
      <c r="A1179" s="183" t="s">
        <v>965</v>
      </c>
      <c r="B1179" s="115"/>
      <c r="C1179" s="115"/>
      <c r="D1179" s="227"/>
      <c r="E1179" s="115"/>
    </row>
    <row r="1180" spans="1:5">
      <c r="A1180" s="183" t="s">
        <v>966</v>
      </c>
      <c r="B1180" s="115">
        <v>265</v>
      </c>
      <c r="C1180" s="115"/>
      <c r="D1180" s="227">
        <f>C1180/B1180*100</f>
        <v>0</v>
      </c>
      <c r="E1180" s="115"/>
    </row>
    <row r="1181" spans="1:5">
      <c r="A1181" s="183" t="s">
        <v>967</v>
      </c>
      <c r="B1181" s="115">
        <v>0</v>
      </c>
      <c r="C1181" s="115"/>
      <c r="D1181" s="227"/>
      <c r="E1181" s="115"/>
    </row>
    <row r="1182" spans="1:5">
      <c r="A1182" s="183" t="s">
        <v>968</v>
      </c>
      <c r="B1182" s="115">
        <v>0</v>
      </c>
      <c r="C1182" s="115"/>
      <c r="D1182" s="227"/>
      <c r="E1182" s="115"/>
    </row>
    <row r="1183" spans="1:5">
      <c r="A1183" s="183" t="s">
        <v>969</v>
      </c>
      <c r="B1183" s="115">
        <v>80</v>
      </c>
      <c r="C1183" s="115"/>
      <c r="D1183" s="227">
        <f>C1183/B1183*100</f>
        <v>0</v>
      </c>
      <c r="E1183" s="115"/>
    </row>
    <row r="1184" spans="1:5">
      <c r="A1184" s="183" t="s">
        <v>970</v>
      </c>
      <c r="B1184" s="115">
        <v>0</v>
      </c>
      <c r="C1184" s="115"/>
      <c r="D1184" s="227"/>
      <c r="E1184" s="115"/>
    </row>
    <row r="1185" spans="1:5">
      <c r="A1185" s="183" t="s">
        <v>971</v>
      </c>
      <c r="B1185" s="115">
        <v>185</v>
      </c>
      <c r="C1185" s="115"/>
      <c r="D1185" s="227">
        <f>C1185/B1185*100</f>
        <v>0</v>
      </c>
      <c r="E1185" s="115"/>
    </row>
    <row r="1186" spans="1:5">
      <c r="A1186" s="183" t="s">
        <v>972</v>
      </c>
      <c r="B1186" s="115">
        <v>1858</v>
      </c>
      <c r="C1186" s="115">
        <v>500</v>
      </c>
      <c r="D1186" s="227">
        <f>C1186/B1186*100</f>
        <v>26.9106566200215</v>
      </c>
      <c r="E1186" s="115"/>
    </row>
    <row r="1187" spans="1:5">
      <c r="A1187" s="183" t="s">
        <v>973</v>
      </c>
      <c r="B1187" s="115"/>
      <c r="C1187" s="115"/>
      <c r="D1187" s="227"/>
      <c r="E1187" s="115"/>
    </row>
    <row r="1188" spans="1:5">
      <c r="A1188" s="183" t="s">
        <v>974</v>
      </c>
      <c r="B1188" s="115"/>
      <c r="C1188" s="115"/>
      <c r="D1188" s="227"/>
      <c r="E1188" s="115"/>
    </row>
    <row r="1189" spans="1:5">
      <c r="A1189" s="183" t="s">
        <v>975</v>
      </c>
      <c r="B1189" s="115"/>
      <c r="C1189" s="115"/>
      <c r="D1189" s="227"/>
      <c r="E1189" s="115"/>
    </row>
    <row r="1190" spans="1:5">
      <c r="A1190" s="183" t="s">
        <v>976</v>
      </c>
      <c r="B1190" s="115"/>
      <c r="C1190" s="115"/>
      <c r="D1190" s="227"/>
      <c r="E1190" s="115"/>
    </row>
    <row r="1191" spans="1:5">
      <c r="A1191" s="183" t="s">
        <v>977</v>
      </c>
      <c r="B1191" s="115"/>
      <c r="C1191" s="115"/>
      <c r="D1191" s="227"/>
      <c r="E1191" s="115"/>
    </row>
    <row r="1192" spans="1:5">
      <c r="A1192" s="183" t="s">
        <v>978</v>
      </c>
      <c r="B1192" s="115"/>
      <c r="C1192" s="115"/>
      <c r="D1192" s="227"/>
      <c r="E1192" s="115"/>
    </row>
    <row r="1193" spans="1:5">
      <c r="A1193" s="183" t="s">
        <v>979</v>
      </c>
      <c r="B1193" s="115"/>
      <c r="C1193" s="115"/>
      <c r="D1193" s="227"/>
      <c r="E1193" s="115"/>
    </row>
    <row r="1194" spans="1:5">
      <c r="A1194" s="183" t="s">
        <v>980</v>
      </c>
      <c r="B1194" s="115"/>
      <c r="C1194" s="115"/>
      <c r="D1194" s="227"/>
      <c r="E1194" s="115"/>
    </row>
    <row r="1195" spans="1:5">
      <c r="A1195" s="183" t="s">
        <v>981</v>
      </c>
      <c r="B1195" s="115"/>
      <c r="C1195" s="115"/>
      <c r="D1195" s="227"/>
      <c r="E1195" s="115"/>
    </row>
    <row r="1196" spans="1:5">
      <c r="A1196" s="183" t="s">
        <v>982</v>
      </c>
      <c r="B1196" s="115"/>
      <c r="C1196" s="115"/>
      <c r="D1196" s="227"/>
      <c r="E1196" s="115"/>
    </row>
    <row r="1197" spans="1:5">
      <c r="A1197" s="183" t="s">
        <v>983</v>
      </c>
      <c r="B1197" s="115"/>
      <c r="C1197" s="115"/>
      <c r="D1197" s="227"/>
      <c r="E1197" s="115"/>
    </row>
    <row r="1198" spans="1:5">
      <c r="A1198" s="183" t="s">
        <v>984</v>
      </c>
      <c r="B1198" s="115">
        <v>1858</v>
      </c>
      <c r="C1198" s="115">
        <v>500</v>
      </c>
      <c r="D1198" s="227">
        <f>C1198/B1198*100</f>
        <v>26.9106566200215</v>
      </c>
      <c r="E1198" s="115"/>
    </row>
    <row r="1199" spans="1:5">
      <c r="A1199" s="183" t="s">
        <v>985</v>
      </c>
      <c r="B1199" s="115">
        <v>7166</v>
      </c>
      <c r="C1199" s="115">
        <v>5000</v>
      </c>
      <c r="D1199" s="227">
        <f>C1199/B1199*100</f>
        <v>69.7739324588334</v>
      </c>
      <c r="E1199" s="115"/>
    </row>
    <row r="1200" spans="1:5">
      <c r="A1200" s="183" t="s">
        <v>986</v>
      </c>
      <c r="B1200" s="115">
        <v>2448</v>
      </c>
      <c r="C1200" s="115">
        <v>2500</v>
      </c>
      <c r="D1200" s="227">
        <f>C1200/B1200*100</f>
        <v>102.124183006536</v>
      </c>
      <c r="E1200" s="115"/>
    </row>
    <row r="1201" spans="1:5">
      <c r="A1201" s="183" t="s">
        <v>63</v>
      </c>
      <c r="B1201" s="115">
        <v>600</v>
      </c>
      <c r="C1201" s="115">
        <v>500</v>
      </c>
      <c r="D1201" s="227">
        <f>C1201/B1201*100</f>
        <v>83.3333333333333</v>
      </c>
      <c r="E1201" s="115"/>
    </row>
    <row r="1202" spans="1:5">
      <c r="A1202" s="183" t="s">
        <v>64</v>
      </c>
      <c r="B1202" s="115">
        <v>0</v>
      </c>
      <c r="C1202" s="115"/>
      <c r="D1202" s="227"/>
      <c r="E1202" s="115"/>
    </row>
    <row r="1203" spans="1:5">
      <c r="A1203" s="183" t="s">
        <v>65</v>
      </c>
      <c r="B1203" s="115">
        <v>0</v>
      </c>
      <c r="C1203" s="115"/>
      <c r="D1203" s="227"/>
      <c r="E1203" s="115"/>
    </row>
    <row r="1204" spans="1:5">
      <c r="A1204" s="183" t="s">
        <v>987</v>
      </c>
      <c r="B1204" s="115">
        <v>0</v>
      </c>
      <c r="C1204" s="115"/>
      <c r="D1204" s="227"/>
      <c r="E1204" s="115"/>
    </row>
    <row r="1205" spans="1:5">
      <c r="A1205" s="183" t="s">
        <v>988</v>
      </c>
      <c r="B1205" s="115">
        <v>0</v>
      </c>
      <c r="C1205" s="115"/>
      <c r="D1205" s="227"/>
      <c r="E1205" s="115"/>
    </row>
    <row r="1206" spans="1:5">
      <c r="A1206" s="183" t="s">
        <v>989</v>
      </c>
      <c r="B1206" s="115">
        <v>720</v>
      </c>
      <c r="C1206" s="115">
        <v>1000</v>
      </c>
      <c r="D1206" s="227">
        <f>C1206/B1206*100</f>
        <v>138.888888888889</v>
      </c>
      <c r="E1206" s="115"/>
    </row>
    <row r="1207" spans="1:5">
      <c r="A1207" s="183" t="s">
        <v>990</v>
      </c>
      <c r="B1207" s="115">
        <v>0</v>
      </c>
      <c r="C1207" s="115"/>
      <c r="D1207" s="227"/>
      <c r="E1207" s="115"/>
    </row>
    <row r="1208" spans="1:5">
      <c r="A1208" s="183" t="s">
        <v>991</v>
      </c>
      <c r="B1208" s="115">
        <v>728</v>
      </c>
      <c r="C1208" s="115">
        <v>800</v>
      </c>
      <c r="D1208" s="227">
        <f t="shared" ref="D1208:D1213" si="11">C1208/B1208*100</f>
        <v>109.89010989011</v>
      </c>
      <c r="E1208" s="115"/>
    </row>
    <row r="1209" spans="1:5">
      <c r="A1209" s="183" t="s">
        <v>992</v>
      </c>
      <c r="B1209" s="115">
        <v>161</v>
      </c>
      <c r="C1209" s="115">
        <v>100</v>
      </c>
      <c r="D1209" s="227">
        <f t="shared" si="11"/>
        <v>62.111801242236</v>
      </c>
      <c r="E1209" s="115"/>
    </row>
    <row r="1210" spans="1:5">
      <c r="A1210" s="183" t="s">
        <v>72</v>
      </c>
      <c r="B1210" s="115">
        <v>201</v>
      </c>
      <c r="C1210" s="115">
        <v>100</v>
      </c>
      <c r="D1210" s="227">
        <f t="shared" si="11"/>
        <v>49.7512437810945</v>
      </c>
      <c r="E1210" s="115"/>
    </row>
    <row r="1211" spans="1:5">
      <c r="A1211" s="183" t="s">
        <v>993</v>
      </c>
      <c r="B1211" s="115">
        <v>38</v>
      </c>
      <c r="C1211" s="115"/>
      <c r="D1211" s="227">
        <f t="shared" si="11"/>
        <v>0</v>
      </c>
      <c r="E1211" s="115"/>
    </row>
    <row r="1212" spans="1:5">
      <c r="A1212" s="183" t="s">
        <v>994</v>
      </c>
      <c r="B1212" s="115">
        <v>2542</v>
      </c>
      <c r="C1212" s="115">
        <v>2300</v>
      </c>
      <c r="D1212" s="227">
        <f t="shared" si="11"/>
        <v>90.4799370574351</v>
      </c>
      <c r="E1212" s="115"/>
    </row>
    <row r="1213" spans="1:5">
      <c r="A1213" s="183" t="s">
        <v>63</v>
      </c>
      <c r="B1213" s="115">
        <v>525</v>
      </c>
      <c r="C1213" s="115">
        <v>800</v>
      </c>
      <c r="D1213" s="227">
        <f t="shared" si="11"/>
        <v>152.380952380952</v>
      </c>
      <c r="E1213" s="115"/>
    </row>
    <row r="1214" spans="1:5">
      <c r="A1214" s="183" t="s">
        <v>64</v>
      </c>
      <c r="B1214" s="115">
        <v>0</v>
      </c>
      <c r="C1214" s="115"/>
      <c r="D1214" s="227"/>
      <c r="E1214" s="115"/>
    </row>
    <row r="1215" spans="1:5">
      <c r="A1215" s="183" t="s">
        <v>65</v>
      </c>
      <c r="B1215" s="115">
        <v>0</v>
      </c>
      <c r="C1215" s="115"/>
      <c r="D1215" s="227"/>
      <c r="E1215" s="115"/>
    </row>
    <row r="1216" spans="1:5">
      <c r="A1216" s="183" t="s">
        <v>995</v>
      </c>
      <c r="B1216" s="115">
        <v>1960</v>
      </c>
      <c r="C1216" s="115">
        <v>1500</v>
      </c>
      <c r="D1216" s="227">
        <f>C1216/B1216*100</f>
        <v>76.530612244898</v>
      </c>
      <c r="E1216" s="115"/>
    </row>
    <row r="1217" spans="1:5">
      <c r="A1217" s="183" t="s">
        <v>996</v>
      </c>
      <c r="B1217" s="115">
        <v>57</v>
      </c>
      <c r="C1217" s="115"/>
      <c r="D1217" s="227">
        <f>C1217/B1217*100</f>
        <v>0</v>
      </c>
      <c r="E1217" s="115"/>
    </row>
    <row r="1218" spans="1:5">
      <c r="A1218" s="183" t="s">
        <v>997</v>
      </c>
      <c r="B1218" s="115">
        <v>0</v>
      </c>
      <c r="C1218" s="115"/>
      <c r="D1218" s="227"/>
      <c r="E1218" s="115"/>
    </row>
    <row r="1219" spans="1:5">
      <c r="A1219" s="183" t="s">
        <v>63</v>
      </c>
      <c r="B1219" s="115">
        <v>0</v>
      </c>
      <c r="C1219" s="115"/>
      <c r="D1219" s="227"/>
      <c r="E1219" s="115"/>
    </row>
    <row r="1220" spans="1:5">
      <c r="A1220" s="183" t="s">
        <v>64</v>
      </c>
      <c r="B1220" s="115">
        <v>0</v>
      </c>
      <c r="C1220" s="115"/>
      <c r="D1220" s="227"/>
      <c r="E1220" s="115"/>
    </row>
    <row r="1221" spans="1:5">
      <c r="A1221" s="183" t="s">
        <v>65</v>
      </c>
      <c r="B1221" s="115">
        <v>0</v>
      </c>
      <c r="C1221" s="115"/>
      <c r="D1221" s="227"/>
      <c r="E1221" s="115"/>
    </row>
    <row r="1222" spans="1:5">
      <c r="A1222" s="183" t="s">
        <v>998</v>
      </c>
      <c r="B1222" s="115">
        <v>0</v>
      </c>
      <c r="C1222" s="115"/>
      <c r="D1222" s="227"/>
      <c r="E1222" s="115"/>
    </row>
    <row r="1223" spans="1:5">
      <c r="A1223" s="183" t="s">
        <v>999</v>
      </c>
      <c r="B1223" s="115">
        <v>0</v>
      </c>
      <c r="C1223" s="115"/>
      <c r="D1223" s="227"/>
      <c r="E1223" s="115"/>
    </row>
    <row r="1224" spans="1:5">
      <c r="A1224" s="183" t="s">
        <v>1000</v>
      </c>
      <c r="B1224" s="115">
        <v>0</v>
      </c>
      <c r="C1224" s="115"/>
      <c r="D1224" s="227"/>
      <c r="E1224" s="115"/>
    </row>
    <row r="1225" spans="1:5">
      <c r="A1225" s="183" t="s">
        <v>63</v>
      </c>
      <c r="B1225" s="115">
        <v>0</v>
      </c>
      <c r="C1225" s="115"/>
      <c r="D1225" s="227"/>
      <c r="E1225" s="115"/>
    </row>
    <row r="1226" spans="1:5">
      <c r="A1226" s="183" t="s">
        <v>64</v>
      </c>
      <c r="B1226" s="115">
        <v>0</v>
      </c>
      <c r="C1226" s="115"/>
      <c r="D1226" s="227"/>
      <c r="E1226" s="115"/>
    </row>
    <row r="1227" spans="1:5">
      <c r="A1227" s="183" t="s">
        <v>65</v>
      </c>
      <c r="B1227" s="115">
        <v>0</v>
      </c>
      <c r="C1227" s="115"/>
      <c r="D1227" s="227"/>
      <c r="E1227" s="115"/>
    </row>
    <row r="1228" spans="1:5">
      <c r="A1228" s="183" t="s">
        <v>1001</v>
      </c>
      <c r="B1228" s="115">
        <v>0</v>
      </c>
      <c r="C1228" s="115"/>
      <c r="D1228" s="227"/>
      <c r="E1228" s="115"/>
    </row>
    <row r="1229" spans="1:5">
      <c r="A1229" s="183" t="s">
        <v>1002</v>
      </c>
      <c r="B1229" s="115">
        <v>0</v>
      </c>
      <c r="C1229" s="115"/>
      <c r="D1229" s="227"/>
      <c r="E1229" s="115"/>
    </row>
    <row r="1230" spans="1:5">
      <c r="A1230" s="183" t="s">
        <v>72</v>
      </c>
      <c r="B1230" s="115">
        <v>0</v>
      </c>
      <c r="C1230" s="115"/>
      <c r="D1230" s="227"/>
      <c r="E1230" s="115"/>
    </row>
    <row r="1231" spans="1:5">
      <c r="A1231" s="183" t="s">
        <v>1003</v>
      </c>
      <c r="B1231" s="115">
        <v>0</v>
      </c>
      <c r="C1231" s="115"/>
      <c r="D1231" s="227"/>
      <c r="E1231" s="115"/>
    </row>
    <row r="1232" spans="1:5">
      <c r="A1232" s="183" t="s">
        <v>1004</v>
      </c>
      <c r="B1232" s="115">
        <v>506</v>
      </c>
      <c r="C1232" s="115">
        <v>200</v>
      </c>
      <c r="D1232" s="227">
        <f>C1232/B1232*100</f>
        <v>39.5256916996047</v>
      </c>
      <c r="E1232" s="115"/>
    </row>
    <row r="1233" spans="1:5">
      <c r="A1233" s="183" t="s">
        <v>63</v>
      </c>
      <c r="B1233" s="115">
        <v>417</v>
      </c>
      <c r="C1233" s="115">
        <v>200</v>
      </c>
      <c r="D1233" s="227">
        <f>C1233/B1233*100</f>
        <v>47.9616306954436</v>
      </c>
      <c r="E1233" s="115"/>
    </row>
    <row r="1234" spans="1:5">
      <c r="A1234" s="183" t="s">
        <v>64</v>
      </c>
      <c r="B1234" s="115">
        <v>0</v>
      </c>
      <c r="C1234" s="115"/>
      <c r="D1234" s="227"/>
      <c r="E1234" s="115"/>
    </row>
    <row r="1235" spans="1:5">
      <c r="A1235" s="183" t="s">
        <v>65</v>
      </c>
      <c r="B1235" s="115">
        <v>0</v>
      </c>
      <c r="C1235" s="115"/>
      <c r="D1235" s="227"/>
      <c r="E1235" s="115"/>
    </row>
    <row r="1236" spans="1:5">
      <c r="A1236" s="183" t="s">
        <v>1005</v>
      </c>
      <c r="B1236" s="115">
        <v>0</v>
      </c>
      <c r="C1236" s="115"/>
      <c r="D1236" s="227"/>
      <c r="E1236" s="115"/>
    </row>
    <row r="1237" spans="1:5">
      <c r="A1237" s="183" t="s">
        <v>1006</v>
      </c>
      <c r="B1237" s="115">
        <v>10</v>
      </c>
      <c r="C1237" s="115"/>
      <c r="D1237" s="227">
        <f>C1237/B1237*100</f>
        <v>0</v>
      </c>
      <c r="E1237" s="115"/>
    </row>
    <row r="1238" spans="1:5">
      <c r="A1238" s="183" t="s">
        <v>1007</v>
      </c>
      <c r="B1238" s="115">
        <v>0</v>
      </c>
      <c r="C1238" s="115"/>
      <c r="D1238" s="227"/>
      <c r="E1238" s="115"/>
    </row>
    <row r="1239" spans="1:5">
      <c r="A1239" s="183" t="s">
        <v>1008</v>
      </c>
      <c r="B1239" s="115">
        <v>0</v>
      </c>
      <c r="C1239" s="115"/>
      <c r="D1239" s="227"/>
      <c r="E1239" s="115"/>
    </row>
    <row r="1240" spans="1:5">
      <c r="A1240" s="183" t="s">
        <v>1009</v>
      </c>
      <c r="B1240" s="115">
        <v>0</v>
      </c>
      <c r="C1240" s="115"/>
      <c r="D1240" s="227"/>
      <c r="E1240" s="115"/>
    </row>
    <row r="1241" spans="1:5">
      <c r="A1241" s="183" t="s">
        <v>1010</v>
      </c>
      <c r="B1241" s="115">
        <v>0</v>
      </c>
      <c r="C1241" s="115"/>
      <c r="D1241" s="227"/>
      <c r="E1241" s="115"/>
    </row>
    <row r="1242" spans="1:5">
      <c r="A1242" s="183" t="s">
        <v>1011</v>
      </c>
      <c r="B1242" s="115">
        <v>0</v>
      </c>
      <c r="C1242" s="115"/>
      <c r="D1242" s="227"/>
      <c r="E1242" s="115"/>
    </row>
    <row r="1243" spans="1:5">
      <c r="A1243" s="183" t="s">
        <v>1012</v>
      </c>
      <c r="B1243" s="115">
        <v>59</v>
      </c>
      <c r="C1243" s="115"/>
      <c r="D1243" s="227">
        <f>C1243/B1243*100</f>
        <v>0</v>
      </c>
      <c r="E1243" s="115"/>
    </row>
    <row r="1244" spans="1:5">
      <c r="A1244" s="183" t="s">
        <v>1013</v>
      </c>
      <c r="B1244" s="115">
        <v>20</v>
      </c>
      <c r="C1244" s="115"/>
      <c r="D1244" s="227">
        <f>C1244/B1244*100</f>
        <v>0</v>
      </c>
      <c r="E1244" s="115"/>
    </row>
    <row r="1245" spans="1:5">
      <c r="A1245" s="183" t="s">
        <v>1014</v>
      </c>
      <c r="B1245" s="115">
        <v>0</v>
      </c>
      <c r="C1245" s="115"/>
      <c r="D1245" s="227"/>
      <c r="E1245" s="115"/>
    </row>
    <row r="1246" spans="1:5">
      <c r="A1246" s="183" t="s">
        <v>1015</v>
      </c>
      <c r="B1246" s="115">
        <v>0</v>
      </c>
      <c r="C1246" s="115"/>
      <c r="D1246" s="227"/>
      <c r="E1246" s="115"/>
    </row>
    <row r="1247" spans="1:5">
      <c r="A1247" s="183" t="s">
        <v>1016</v>
      </c>
      <c r="B1247" s="115">
        <v>0</v>
      </c>
      <c r="C1247" s="115"/>
      <c r="D1247" s="227"/>
      <c r="E1247" s="115"/>
    </row>
    <row r="1248" spans="1:5">
      <c r="A1248" s="183" t="s">
        <v>1017</v>
      </c>
      <c r="B1248" s="115">
        <v>0</v>
      </c>
      <c r="C1248" s="115"/>
      <c r="D1248" s="227"/>
      <c r="E1248" s="115"/>
    </row>
    <row r="1249" spans="1:5">
      <c r="A1249" s="183" t="s">
        <v>1018</v>
      </c>
      <c r="B1249" s="115">
        <v>0</v>
      </c>
      <c r="C1249" s="115"/>
      <c r="D1249" s="227"/>
      <c r="E1249" s="115"/>
    </row>
    <row r="1250" spans="1:5">
      <c r="A1250" s="183" t="s">
        <v>1019</v>
      </c>
      <c r="B1250" s="115">
        <v>0</v>
      </c>
      <c r="C1250" s="115"/>
      <c r="D1250" s="227"/>
      <c r="E1250" s="115"/>
    </row>
    <row r="1251" spans="1:5">
      <c r="A1251" s="183" t="s">
        <v>1020</v>
      </c>
      <c r="B1251" s="115">
        <v>0</v>
      </c>
      <c r="C1251" s="115"/>
      <c r="D1251" s="227"/>
      <c r="E1251" s="115"/>
    </row>
    <row r="1252" spans="1:5">
      <c r="A1252" s="183" t="s">
        <v>1021</v>
      </c>
      <c r="B1252" s="115">
        <v>0</v>
      </c>
      <c r="C1252" s="115"/>
      <c r="D1252" s="227"/>
      <c r="E1252" s="115"/>
    </row>
    <row r="1253" spans="1:5">
      <c r="A1253" s="183" t="s">
        <v>1022</v>
      </c>
      <c r="B1253" s="115">
        <v>1670</v>
      </c>
      <c r="C1253" s="115"/>
      <c r="D1253" s="227">
        <f>C1253/B1253*100</f>
        <v>0</v>
      </c>
      <c r="E1253" s="115"/>
    </row>
    <row r="1254" spans="1:5">
      <c r="A1254" s="183" t="s">
        <v>1023</v>
      </c>
      <c r="B1254" s="115"/>
      <c r="C1254" s="115">
        <v>16000</v>
      </c>
      <c r="D1254" s="227"/>
      <c r="E1254" s="115"/>
    </row>
    <row r="1255" spans="1:5">
      <c r="A1255" s="183" t="s">
        <v>1024</v>
      </c>
      <c r="B1255" s="115">
        <v>34643</v>
      </c>
      <c r="C1255" s="115">
        <v>48300</v>
      </c>
      <c r="D1255" s="227">
        <f>C1255/B1255*100</f>
        <v>139.422105475854</v>
      </c>
      <c r="E1255" s="115"/>
    </row>
    <row r="1256" spans="1:5">
      <c r="A1256" s="183" t="s">
        <v>1025</v>
      </c>
      <c r="B1256" s="115">
        <v>34643</v>
      </c>
      <c r="C1256" s="115">
        <v>48300</v>
      </c>
      <c r="D1256" s="227">
        <f>C1256/B1256*100</f>
        <v>139.422105475854</v>
      </c>
      <c r="E1256" s="115"/>
    </row>
    <row r="1257" spans="1:5">
      <c r="A1257" s="183" t="s">
        <v>1026</v>
      </c>
      <c r="B1257" s="115"/>
      <c r="C1257" s="115">
        <v>48300</v>
      </c>
      <c r="D1257" s="227"/>
      <c r="E1257" s="115"/>
    </row>
    <row r="1258" spans="1:5">
      <c r="A1258" s="183" t="s">
        <v>1027</v>
      </c>
      <c r="B1258" s="115"/>
      <c r="C1258" s="115"/>
      <c r="D1258" s="227"/>
      <c r="E1258" s="115"/>
    </row>
    <row r="1259" spans="1:5">
      <c r="A1259" s="183" t="s">
        <v>1028</v>
      </c>
      <c r="B1259" s="115"/>
      <c r="C1259" s="115"/>
      <c r="D1259" s="227"/>
      <c r="E1259" s="115"/>
    </row>
    <row r="1260" spans="1:5">
      <c r="A1260" s="183" t="s">
        <v>1029</v>
      </c>
      <c r="B1260" s="115">
        <v>34643</v>
      </c>
      <c r="C1260" s="115"/>
      <c r="D1260" s="227">
        <f>C1260/B1260*100</f>
        <v>0</v>
      </c>
      <c r="E1260" s="115"/>
    </row>
    <row r="1261" spans="1:5">
      <c r="A1261" s="115" t="s">
        <v>1030</v>
      </c>
      <c r="B1261" s="115">
        <v>122</v>
      </c>
      <c r="C1261" s="115">
        <v>200</v>
      </c>
      <c r="D1261" s="227">
        <f>C1261/B1261*100</f>
        <v>163.934426229508</v>
      </c>
      <c r="E1261" s="115"/>
    </row>
    <row r="1262" spans="1:5">
      <c r="A1262" s="115" t="s">
        <v>1031</v>
      </c>
      <c r="B1262" s="115">
        <v>122</v>
      </c>
      <c r="C1262" s="115">
        <v>200</v>
      </c>
      <c r="D1262" s="227">
        <f>C1262/B1262*100</f>
        <v>163.934426229508</v>
      </c>
      <c r="E1262" s="232"/>
    </row>
    <row r="1263" spans="1:5">
      <c r="A1263" s="115" t="s">
        <v>1032</v>
      </c>
      <c r="B1263" s="115">
        <v>36139</v>
      </c>
      <c r="C1263" s="115">
        <v>21400</v>
      </c>
      <c r="D1263" s="227">
        <f>C1263/B1263*100</f>
        <v>59.215805639337</v>
      </c>
      <c r="E1263" s="115"/>
    </row>
    <row r="1264" spans="1:5">
      <c r="A1264" s="115" t="s">
        <v>1033</v>
      </c>
      <c r="B1264" s="115"/>
      <c r="C1264" s="115"/>
      <c r="D1264" s="227"/>
      <c r="E1264" s="115"/>
    </row>
    <row r="1265" spans="1:5">
      <c r="A1265" s="115" t="s">
        <v>887</v>
      </c>
      <c r="B1265" s="115">
        <v>36139</v>
      </c>
      <c r="C1265" s="115">
        <v>21400</v>
      </c>
      <c r="D1265" s="227">
        <f>C1265/B1265*100</f>
        <v>59.215805639337</v>
      </c>
      <c r="E1265" s="115"/>
    </row>
    <row r="1266" spans="1:5">
      <c r="A1266" s="115"/>
      <c r="B1266" s="115"/>
      <c r="C1266" s="115"/>
      <c r="D1266" s="115"/>
      <c r="E1266" s="115"/>
    </row>
    <row r="1267" spans="1:5">
      <c r="A1267" s="115"/>
      <c r="B1267" s="115"/>
      <c r="C1267" s="115"/>
      <c r="D1267" s="115"/>
      <c r="E1267" s="115"/>
    </row>
    <row r="1268" spans="1:5">
      <c r="A1268" s="172" t="s">
        <v>1034</v>
      </c>
      <c r="B1268" s="115">
        <v>1846381</v>
      </c>
      <c r="C1268" s="115">
        <v>1500000</v>
      </c>
      <c r="D1268" s="227">
        <f>C1268/B1268*100</f>
        <v>81.2400040944962</v>
      </c>
      <c r="E1268" s="115"/>
    </row>
  </sheetData>
  <autoFilter ref="A4:E1265">
    <extLst/>
  </autoFilter>
  <mergeCells count="1">
    <mergeCell ref="A2:E2"/>
  </mergeCells>
  <printOptions horizontalCentered="1"/>
  <pageMargins left="0.31496062992126" right="0.31496062992126" top="0.354330708661417" bottom="0.354330708661417" header="0.31496062992126" footer="0.31496062992126"/>
  <pageSetup paperSize="9" scale="8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9"/>
  <sheetViews>
    <sheetView showGridLines="0" showZeros="0" workbookViewId="0">
      <pane ySplit="5" topLeftCell="A6" activePane="bottomLeft" state="frozen"/>
      <selection/>
      <selection pane="bottomLeft" activeCell="D14" sqref="D14"/>
    </sheetView>
  </sheetViews>
  <sheetFormatPr defaultColWidth="9" defaultRowHeight="13.5" outlineLevelCol="5"/>
  <cols>
    <col min="1" max="1" width="50.125" style="189" customWidth="1"/>
    <col min="2" max="2" width="20.5" style="189" customWidth="1"/>
    <col min="3" max="3" width="16.625" style="189" customWidth="1"/>
    <col min="4" max="4" width="43.625" style="189" customWidth="1"/>
    <col min="5" max="5" width="19.5" style="189" customWidth="1"/>
    <col min="6" max="6" width="16.625" style="189" customWidth="1"/>
    <col min="7" max="16384" width="9" style="189"/>
  </cols>
  <sheetData>
    <row r="1" ht="18" customHeight="1" spans="1:1">
      <c r="A1" s="190" t="s">
        <v>1035</v>
      </c>
    </row>
    <row r="2" s="186" customFormat="1" ht="20.25" spans="1:6">
      <c r="A2" s="191" t="s">
        <v>1036</v>
      </c>
      <c r="B2" s="191"/>
      <c r="C2" s="191"/>
      <c r="D2" s="191"/>
      <c r="E2" s="191"/>
      <c r="F2" s="191"/>
    </row>
    <row r="3" ht="20.25" customHeight="1" spans="6:6">
      <c r="F3" s="192" t="s">
        <v>26</v>
      </c>
    </row>
    <row r="4" ht="31.5" customHeight="1" spans="1:6">
      <c r="A4" s="193" t="s">
        <v>1037</v>
      </c>
      <c r="B4" s="194"/>
      <c r="C4" s="195"/>
      <c r="D4" s="193" t="s">
        <v>1038</v>
      </c>
      <c r="E4" s="194"/>
      <c r="F4" s="195"/>
    </row>
    <row r="5" ht="21.95" customHeight="1" spans="1:6">
      <c r="A5" s="196" t="s">
        <v>27</v>
      </c>
      <c r="B5" s="197" t="s">
        <v>28</v>
      </c>
      <c r="C5" s="196" t="s">
        <v>29</v>
      </c>
      <c r="D5" s="196" t="s">
        <v>27</v>
      </c>
      <c r="E5" s="197" t="s">
        <v>28</v>
      </c>
      <c r="F5" s="196" t="s">
        <v>29</v>
      </c>
    </row>
    <row r="6" s="187" customFormat="1" ht="20.1" customHeight="1" spans="1:6">
      <c r="A6" s="198" t="s">
        <v>1039</v>
      </c>
      <c r="B6" s="199">
        <f>表一!B33</f>
        <v>160080</v>
      </c>
      <c r="C6" s="200">
        <f>表一!C33</f>
        <v>172886</v>
      </c>
      <c r="D6" s="198" t="s">
        <v>1040</v>
      </c>
      <c r="E6" s="199">
        <f>表二!B1268</f>
        <v>1846381</v>
      </c>
      <c r="F6" s="200">
        <f>表二!C1268</f>
        <v>1500000</v>
      </c>
    </row>
    <row r="7" s="187" customFormat="1" ht="20.1" customHeight="1" spans="1:6">
      <c r="A7" s="201" t="s">
        <v>1041</v>
      </c>
      <c r="B7" s="200">
        <f>B8+B76+B77+B81+B82+B84</f>
        <v>1756347</v>
      </c>
      <c r="C7" s="200">
        <f>C8+C76+C77+C81+C82+C84</f>
        <v>1392526</v>
      </c>
      <c r="D7" s="201" t="s">
        <v>1042</v>
      </c>
      <c r="E7" s="200">
        <f>E8+E77+E78+E79+E80+E81+E82+E83</f>
        <v>70046</v>
      </c>
      <c r="F7" s="200">
        <f>F8+F77+F78+F79+F80+F81+F82+F83</f>
        <v>65412</v>
      </c>
    </row>
    <row r="8" ht="20.1" customHeight="1" spans="1:6">
      <c r="A8" s="202" t="s">
        <v>1043</v>
      </c>
      <c r="B8" s="203">
        <f>B9+B16+B52</f>
        <v>1582500</v>
      </c>
      <c r="C8" s="203">
        <f>C9+C16+C52</f>
        <v>1327114</v>
      </c>
      <c r="D8" s="202" t="s">
        <v>1044</v>
      </c>
      <c r="E8" s="203">
        <f>SUM(E9:E10)</f>
        <v>3785</v>
      </c>
      <c r="F8" s="204">
        <f>SUM(F9:F10)</f>
        <v>0</v>
      </c>
    </row>
    <row r="9" ht="20.1" customHeight="1" spans="1:6">
      <c r="A9" s="202" t="s">
        <v>1045</v>
      </c>
      <c r="B9" s="203">
        <v>8109</v>
      </c>
      <c r="C9" s="205">
        <v>4909</v>
      </c>
      <c r="D9" s="202" t="s">
        <v>1046</v>
      </c>
      <c r="E9" s="203"/>
      <c r="F9" s="206"/>
    </row>
    <row r="10" ht="20.1" customHeight="1" spans="1:6">
      <c r="A10" s="107" t="s">
        <v>1047</v>
      </c>
      <c r="B10" s="205">
        <v>400</v>
      </c>
      <c r="C10" s="205">
        <v>200</v>
      </c>
      <c r="D10" s="202" t="s">
        <v>1048</v>
      </c>
      <c r="E10" s="203">
        <v>3785</v>
      </c>
      <c r="F10" s="206"/>
    </row>
    <row r="11" ht="20.1" customHeight="1" spans="1:6">
      <c r="A11" s="107" t="s">
        <v>1049</v>
      </c>
      <c r="B11" s="205">
        <v>0</v>
      </c>
      <c r="C11" s="205"/>
      <c r="D11" s="202"/>
      <c r="E11" s="203"/>
      <c r="F11" s="205"/>
    </row>
    <row r="12" ht="20.1" customHeight="1" spans="1:6">
      <c r="A12" s="107" t="s">
        <v>1050</v>
      </c>
      <c r="B12" s="205">
        <v>4493</v>
      </c>
      <c r="C12" s="205">
        <v>2709</v>
      </c>
      <c r="D12" s="202" t="s">
        <v>0</v>
      </c>
      <c r="E12" s="203"/>
      <c r="F12" s="205"/>
    </row>
    <row r="13" ht="20.1" customHeight="1" spans="1:6">
      <c r="A13" s="107" t="s">
        <v>1051</v>
      </c>
      <c r="B13" s="205">
        <v>0</v>
      </c>
      <c r="C13" s="205"/>
      <c r="D13" s="202" t="s">
        <v>0</v>
      </c>
      <c r="E13" s="203"/>
      <c r="F13" s="205"/>
    </row>
    <row r="14" ht="20.1" customHeight="1" spans="1:6">
      <c r="A14" s="107" t="s">
        <v>1052</v>
      </c>
      <c r="B14" s="205">
        <v>3200</v>
      </c>
      <c r="C14" s="205">
        <v>2000</v>
      </c>
      <c r="D14" s="202" t="s">
        <v>0</v>
      </c>
      <c r="E14" s="203"/>
      <c r="F14" s="205"/>
    </row>
    <row r="15" ht="20.1" customHeight="1" spans="1:6">
      <c r="A15" s="107" t="s">
        <v>1053</v>
      </c>
      <c r="B15" s="205">
        <v>16</v>
      </c>
      <c r="C15" s="205">
        <v>0</v>
      </c>
      <c r="D15" s="202" t="s">
        <v>0</v>
      </c>
      <c r="E15" s="203"/>
      <c r="F15" s="205"/>
    </row>
    <row r="16" ht="20" customHeight="1" spans="1:6">
      <c r="A16" s="107" t="s">
        <v>1054</v>
      </c>
      <c r="B16" s="205">
        <f>SUM(B17:B51)</f>
        <v>1408184</v>
      </c>
      <c r="C16" s="205">
        <f>SUM(C17:C51)</f>
        <v>1182705</v>
      </c>
      <c r="D16" s="202" t="s">
        <v>0</v>
      </c>
      <c r="E16" s="203"/>
      <c r="F16" s="205"/>
    </row>
    <row r="17" ht="20.1" customHeight="1" spans="1:6">
      <c r="A17" s="107" t="s">
        <v>1055</v>
      </c>
      <c r="B17" s="205">
        <v>23234</v>
      </c>
      <c r="C17" s="205">
        <v>20000</v>
      </c>
      <c r="D17" s="202" t="s">
        <v>0</v>
      </c>
      <c r="E17" s="203"/>
      <c r="F17" s="205"/>
    </row>
    <row r="18" ht="20.1" customHeight="1" spans="1:6">
      <c r="A18" s="207" t="s">
        <v>1056</v>
      </c>
      <c r="B18" s="205">
        <v>198315</v>
      </c>
      <c r="C18" s="205">
        <v>180000</v>
      </c>
      <c r="D18" s="202" t="s">
        <v>0</v>
      </c>
      <c r="E18" s="203"/>
      <c r="F18" s="205"/>
    </row>
    <row r="19" ht="20.1" customHeight="1" spans="1:6">
      <c r="A19" s="208" t="s">
        <v>1057</v>
      </c>
      <c r="B19" s="205">
        <v>119914</v>
      </c>
      <c r="C19" s="205">
        <v>100000</v>
      </c>
      <c r="D19" s="202" t="s">
        <v>0</v>
      </c>
      <c r="E19" s="203"/>
      <c r="F19" s="205"/>
    </row>
    <row r="20" ht="20.1" customHeight="1" spans="1:6">
      <c r="A20" s="208" t="s">
        <v>1058</v>
      </c>
      <c r="B20" s="205">
        <v>8541</v>
      </c>
      <c r="C20" s="205">
        <v>5000</v>
      </c>
      <c r="D20" s="202" t="s">
        <v>0</v>
      </c>
      <c r="E20" s="203"/>
      <c r="F20" s="205"/>
    </row>
    <row r="21" ht="20.1" customHeight="1" spans="1:6">
      <c r="A21" s="208" t="s">
        <v>1059</v>
      </c>
      <c r="B21" s="205">
        <v>2205</v>
      </c>
      <c r="C21" s="205">
        <v>2000</v>
      </c>
      <c r="D21" s="202" t="s">
        <v>0</v>
      </c>
      <c r="E21" s="203"/>
      <c r="F21" s="205"/>
    </row>
    <row r="22" ht="20.1" customHeight="1" spans="1:6">
      <c r="A22" s="208" t="s">
        <v>1060</v>
      </c>
      <c r="B22" s="205">
        <v>0</v>
      </c>
      <c r="C22" s="205"/>
      <c r="D22" s="202" t="s">
        <v>0</v>
      </c>
      <c r="E22" s="203"/>
      <c r="F22" s="205"/>
    </row>
    <row r="23" ht="20.1" customHeight="1" spans="1:6">
      <c r="A23" s="208" t="s">
        <v>1061</v>
      </c>
      <c r="B23" s="205">
        <v>3289</v>
      </c>
      <c r="C23" s="205">
        <v>2000</v>
      </c>
      <c r="D23" s="208" t="s">
        <v>0</v>
      </c>
      <c r="E23" s="205"/>
      <c r="F23" s="205"/>
    </row>
    <row r="24" ht="20.1" customHeight="1" spans="1:6">
      <c r="A24" s="208" t="s">
        <v>1062</v>
      </c>
      <c r="B24" s="205">
        <v>27922</v>
      </c>
      <c r="C24" s="205">
        <v>20000</v>
      </c>
      <c r="D24" s="208" t="s">
        <v>0</v>
      </c>
      <c r="E24" s="205"/>
      <c r="F24" s="205"/>
    </row>
    <row r="25" ht="20.1" customHeight="1" spans="1:6">
      <c r="A25" s="208" t="s">
        <v>1063</v>
      </c>
      <c r="B25" s="205">
        <v>241214</v>
      </c>
      <c r="C25" s="205">
        <v>230000</v>
      </c>
      <c r="D25" s="207" t="s">
        <v>0</v>
      </c>
      <c r="E25" s="205"/>
      <c r="F25" s="205"/>
    </row>
    <row r="26" ht="20.1" customHeight="1" spans="1:6">
      <c r="A26" s="208" t="s">
        <v>1064</v>
      </c>
      <c r="B26" s="205">
        <v>0</v>
      </c>
      <c r="C26" s="205">
        <v>0</v>
      </c>
      <c r="D26" s="208" t="s">
        <v>0</v>
      </c>
      <c r="E26" s="205"/>
      <c r="F26" s="205"/>
    </row>
    <row r="27" ht="20.1" customHeight="1" spans="1:6">
      <c r="A27" s="208" t="s">
        <v>1065</v>
      </c>
      <c r="B27" s="205">
        <v>24625</v>
      </c>
      <c r="C27" s="205">
        <v>10000</v>
      </c>
      <c r="D27" s="208" t="s">
        <v>0</v>
      </c>
      <c r="E27" s="205"/>
      <c r="F27" s="205"/>
    </row>
    <row r="28" ht="20.1" customHeight="1" spans="1:6">
      <c r="A28" s="208" t="s">
        <v>1066</v>
      </c>
      <c r="B28" s="205">
        <v>70179</v>
      </c>
      <c r="C28" s="205">
        <v>60000</v>
      </c>
      <c r="D28" s="208" t="s">
        <v>0</v>
      </c>
      <c r="E28" s="205"/>
      <c r="F28" s="205"/>
    </row>
    <row r="29" ht="20.1" customHeight="1" spans="1:6">
      <c r="A29" s="208" t="s">
        <v>1067</v>
      </c>
      <c r="B29" s="205">
        <v>141307</v>
      </c>
      <c r="C29" s="205">
        <v>120000</v>
      </c>
      <c r="D29" s="208" t="s">
        <v>0</v>
      </c>
      <c r="E29" s="205"/>
      <c r="F29" s="205"/>
    </row>
    <row r="30" ht="20.1" customHeight="1" spans="1:6">
      <c r="A30" s="148" t="s">
        <v>1068</v>
      </c>
      <c r="B30" s="209">
        <v>28007</v>
      </c>
      <c r="C30" s="205">
        <v>20000</v>
      </c>
      <c r="D30" s="208" t="s">
        <v>0</v>
      </c>
      <c r="E30" s="205"/>
      <c r="F30" s="205"/>
    </row>
    <row r="31" ht="20.1" customHeight="1" spans="1:6">
      <c r="A31" s="148" t="s">
        <v>1069</v>
      </c>
      <c r="B31" s="209">
        <v>0</v>
      </c>
      <c r="C31" s="205">
        <v>0</v>
      </c>
      <c r="D31" s="208" t="s">
        <v>0</v>
      </c>
      <c r="E31" s="205"/>
      <c r="F31" s="205"/>
    </row>
    <row r="32" ht="20.1" customHeight="1" spans="1:6">
      <c r="A32" s="148" t="s">
        <v>1070</v>
      </c>
      <c r="B32" s="209">
        <v>1069</v>
      </c>
      <c r="C32" s="205">
        <v>200</v>
      </c>
      <c r="D32" s="208" t="s">
        <v>0</v>
      </c>
      <c r="E32" s="205"/>
      <c r="F32" s="205"/>
    </row>
    <row r="33" ht="20.1" customHeight="1" spans="1:6">
      <c r="A33" s="148" t="s">
        <v>1071</v>
      </c>
      <c r="B33" s="209">
        <v>13805</v>
      </c>
      <c r="C33" s="205">
        <v>9800</v>
      </c>
      <c r="D33" s="208" t="s">
        <v>0</v>
      </c>
      <c r="E33" s="205"/>
      <c r="F33" s="205"/>
    </row>
    <row r="34" ht="20.1" customHeight="1" spans="1:6">
      <c r="A34" s="148" t="s">
        <v>1072</v>
      </c>
      <c r="B34" s="209">
        <v>80014</v>
      </c>
      <c r="C34" s="205">
        <v>60000</v>
      </c>
      <c r="D34" s="202" t="s">
        <v>0</v>
      </c>
      <c r="E34" s="203"/>
      <c r="F34" s="205"/>
    </row>
    <row r="35" ht="20.1" customHeight="1" spans="1:6">
      <c r="A35" s="148" t="s">
        <v>1073</v>
      </c>
      <c r="B35" s="209">
        <v>274</v>
      </c>
      <c r="C35" s="205">
        <v>200</v>
      </c>
      <c r="D35" s="202" t="s">
        <v>0</v>
      </c>
      <c r="E35" s="203"/>
      <c r="F35" s="205"/>
    </row>
    <row r="36" ht="20.1" customHeight="1" spans="1:6">
      <c r="A36" s="148" t="s">
        <v>1074</v>
      </c>
      <c r="B36" s="209">
        <v>5157</v>
      </c>
      <c r="C36" s="205">
        <v>4000</v>
      </c>
      <c r="D36" s="202" t="s">
        <v>0</v>
      </c>
      <c r="E36" s="203"/>
      <c r="F36" s="205"/>
    </row>
    <row r="37" ht="20.1" customHeight="1" spans="1:6">
      <c r="A37" s="148" t="s">
        <v>1075</v>
      </c>
      <c r="B37" s="209">
        <v>87649</v>
      </c>
      <c r="C37" s="205">
        <f>70000-200</f>
        <v>69800</v>
      </c>
      <c r="D37" s="202" t="s">
        <v>0</v>
      </c>
      <c r="E37" s="203"/>
      <c r="F37" s="205"/>
    </row>
    <row r="38" ht="20.1" customHeight="1" spans="1:6">
      <c r="A38" s="148" t="s">
        <v>1076</v>
      </c>
      <c r="B38" s="209">
        <v>73232</v>
      </c>
      <c r="C38" s="205">
        <f>60000-4000</f>
        <v>56000</v>
      </c>
      <c r="D38" s="202" t="s">
        <v>0</v>
      </c>
      <c r="E38" s="203"/>
      <c r="F38" s="205"/>
    </row>
    <row r="39" ht="20.1" customHeight="1" spans="1:6">
      <c r="A39" s="148" t="s">
        <v>1077</v>
      </c>
      <c r="B39" s="209">
        <v>10325</v>
      </c>
      <c r="C39" s="205">
        <v>8000</v>
      </c>
      <c r="D39" s="202" t="s">
        <v>0</v>
      </c>
      <c r="E39" s="203"/>
      <c r="F39" s="205"/>
    </row>
    <row r="40" ht="20.1" customHeight="1" spans="1:6">
      <c r="A40" s="148" t="s">
        <v>1078</v>
      </c>
      <c r="B40" s="209">
        <v>0</v>
      </c>
      <c r="C40" s="205">
        <v>0</v>
      </c>
      <c r="D40" s="202" t="s">
        <v>0</v>
      </c>
      <c r="E40" s="203"/>
      <c r="F40" s="205"/>
    </row>
    <row r="41" ht="20.1" customHeight="1" spans="1:6">
      <c r="A41" s="148" t="s">
        <v>1079</v>
      </c>
      <c r="B41" s="209">
        <v>52629</v>
      </c>
      <c r="C41" s="205">
        <v>40000</v>
      </c>
      <c r="D41" s="202" t="s">
        <v>0</v>
      </c>
      <c r="E41" s="203"/>
      <c r="F41" s="205"/>
    </row>
    <row r="42" ht="20.1" customHeight="1" spans="1:6">
      <c r="A42" s="148" t="s">
        <v>1080</v>
      </c>
      <c r="B42" s="209">
        <v>143425</v>
      </c>
      <c r="C42" s="205">
        <v>133805</v>
      </c>
      <c r="D42" s="202" t="s">
        <v>0</v>
      </c>
      <c r="E42" s="203"/>
      <c r="F42" s="205"/>
    </row>
    <row r="43" ht="20.1" customHeight="1" spans="1:6">
      <c r="A43" s="148" t="s">
        <v>1081</v>
      </c>
      <c r="B43" s="209">
        <v>2100</v>
      </c>
      <c r="C43" s="205">
        <v>2000</v>
      </c>
      <c r="D43" s="202" t="s">
        <v>0</v>
      </c>
      <c r="E43" s="203"/>
      <c r="F43" s="205"/>
    </row>
    <row r="44" ht="20.1" customHeight="1" spans="1:6">
      <c r="A44" s="148" t="s">
        <v>1082</v>
      </c>
      <c r="B44" s="209">
        <v>1167</v>
      </c>
      <c r="C44" s="205">
        <v>900</v>
      </c>
      <c r="D44" s="202" t="s">
        <v>0</v>
      </c>
      <c r="E44" s="203"/>
      <c r="F44" s="205"/>
    </row>
    <row r="45" ht="20.1" customHeight="1" spans="1:6">
      <c r="A45" s="148" t="s">
        <v>1083</v>
      </c>
      <c r="B45" s="209">
        <v>0</v>
      </c>
      <c r="C45" s="205">
        <v>0</v>
      </c>
      <c r="D45" s="202" t="s">
        <v>0</v>
      </c>
      <c r="E45" s="203"/>
      <c r="F45" s="205"/>
    </row>
    <row r="46" ht="20.1" customHeight="1" spans="1:6">
      <c r="A46" s="148" t="s">
        <v>1084</v>
      </c>
      <c r="B46" s="209">
        <v>0</v>
      </c>
      <c r="C46" s="205">
        <v>0</v>
      </c>
      <c r="D46" s="202" t="s">
        <v>0</v>
      </c>
      <c r="E46" s="203"/>
      <c r="F46" s="205"/>
    </row>
    <row r="47" ht="20.1" customHeight="1" spans="1:6">
      <c r="A47" s="148" t="s">
        <v>1085</v>
      </c>
      <c r="B47" s="209">
        <v>10913</v>
      </c>
      <c r="C47" s="205">
        <v>8000</v>
      </c>
      <c r="D47" s="202" t="s">
        <v>0</v>
      </c>
      <c r="E47" s="203"/>
      <c r="F47" s="205"/>
    </row>
    <row r="48" ht="20.1" customHeight="1" spans="1:6">
      <c r="A48" s="148" t="s">
        <v>1086</v>
      </c>
      <c r="B48" s="209">
        <v>0</v>
      </c>
      <c r="C48" s="205">
        <v>0</v>
      </c>
      <c r="D48" s="208" t="s">
        <v>0</v>
      </c>
      <c r="E48" s="205"/>
      <c r="F48" s="205"/>
    </row>
    <row r="49" ht="20.1" customHeight="1" spans="1:6">
      <c r="A49" s="148" t="s">
        <v>1087</v>
      </c>
      <c r="B49" s="209">
        <v>2518</v>
      </c>
      <c r="C49" s="205">
        <v>1000</v>
      </c>
      <c r="D49" s="208"/>
      <c r="E49" s="205"/>
      <c r="F49" s="205"/>
    </row>
    <row r="50" ht="20.1" customHeight="1" spans="1:6">
      <c r="A50" s="148" t="s">
        <v>1088</v>
      </c>
      <c r="B50" s="209">
        <v>0</v>
      </c>
      <c r="C50" s="205">
        <v>0</v>
      </c>
      <c r="D50" s="208" t="s">
        <v>0</v>
      </c>
      <c r="E50" s="205"/>
      <c r="F50" s="205"/>
    </row>
    <row r="51" ht="20.1" customHeight="1" spans="1:6">
      <c r="A51" s="208" t="s">
        <v>1089</v>
      </c>
      <c r="B51" s="205">
        <v>35155</v>
      </c>
      <c r="C51" s="205">
        <v>20000</v>
      </c>
      <c r="D51" s="208" t="s">
        <v>0</v>
      </c>
      <c r="E51" s="205"/>
      <c r="F51" s="205"/>
    </row>
    <row r="52" ht="20.1" customHeight="1" spans="1:6">
      <c r="A52" s="208" t="s">
        <v>1090</v>
      </c>
      <c r="B52" s="210">
        <f>SUM(B53:B73)</f>
        <v>166207</v>
      </c>
      <c r="C52" s="210">
        <f>SUM(C53:C73)</f>
        <v>139500</v>
      </c>
      <c r="D52" s="208" t="s">
        <v>0</v>
      </c>
      <c r="E52" s="205"/>
      <c r="F52" s="205"/>
    </row>
    <row r="53" ht="20.1" customHeight="1" spans="1:6">
      <c r="A53" s="208" t="s">
        <v>1091</v>
      </c>
      <c r="B53" s="210">
        <v>1875</v>
      </c>
      <c r="C53" s="205">
        <v>1000</v>
      </c>
      <c r="D53" s="208" t="s">
        <v>0</v>
      </c>
      <c r="E53" s="205"/>
      <c r="F53" s="205"/>
    </row>
    <row r="54" ht="20.1" customHeight="1" spans="1:6">
      <c r="A54" s="208" t="s">
        <v>1092</v>
      </c>
      <c r="B54" s="210">
        <v>0</v>
      </c>
      <c r="C54" s="205">
        <v>0</v>
      </c>
      <c r="D54" s="208"/>
      <c r="E54" s="205"/>
      <c r="F54" s="205"/>
    </row>
    <row r="55" ht="20.1" customHeight="1" spans="1:6">
      <c r="A55" s="208" t="s">
        <v>1093</v>
      </c>
      <c r="B55" s="205">
        <v>336</v>
      </c>
      <c r="C55" s="205">
        <v>0</v>
      </c>
      <c r="D55" s="208"/>
      <c r="E55" s="205"/>
      <c r="F55" s="205"/>
    </row>
    <row r="56" ht="20.1" customHeight="1" spans="1:6">
      <c r="A56" s="208" t="s">
        <v>1094</v>
      </c>
      <c r="B56" s="205">
        <v>0</v>
      </c>
      <c r="C56" s="205">
        <v>0</v>
      </c>
      <c r="D56" s="208"/>
      <c r="E56" s="203"/>
      <c r="F56" s="205"/>
    </row>
    <row r="57" ht="20.1" customHeight="1" spans="1:6">
      <c r="A57" s="208" t="s">
        <v>1095</v>
      </c>
      <c r="B57" s="211">
        <v>5571</v>
      </c>
      <c r="C57" s="205">
        <v>4000</v>
      </c>
      <c r="D57" s="208"/>
      <c r="E57" s="203"/>
      <c r="F57" s="205"/>
    </row>
    <row r="58" ht="20.1" customHeight="1" spans="1:6">
      <c r="A58" s="208" t="s">
        <v>1096</v>
      </c>
      <c r="B58" s="205">
        <v>205</v>
      </c>
      <c r="C58" s="205">
        <v>0</v>
      </c>
      <c r="D58" s="208"/>
      <c r="E58" s="203"/>
      <c r="F58" s="205"/>
    </row>
    <row r="59" ht="20.1" customHeight="1" spans="1:6">
      <c r="A59" s="208" t="s">
        <v>1097</v>
      </c>
      <c r="B59" s="205">
        <v>6418</v>
      </c>
      <c r="C59" s="205">
        <v>5000</v>
      </c>
      <c r="D59" s="208"/>
      <c r="E59" s="203"/>
      <c r="F59" s="205"/>
    </row>
    <row r="60" ht="19.5" customHeight="1" spans="1:6">
      <c r="A60" s="208" t="s">
        <v>1098</v>
      </c>
      <c r="B60" s="205">
        <v>894</v>
      </c>
      <c r="C60" s="205">
        <v>500</v>
      </c>
      <c r="D60" s="208"/>
      <c r="E60" s="212"/>
      <c r="F60" s="212"/>
    </row>
    <row r="61" s="188" customFormat="1" ht="20.1" customHeight="1" spans="1:6">
      <c r="A61" s="208" t="s">
        <v>1099</v>
      </c>
      <c r="B61" s="212">
        <v>14700</v>
      </c>
      <c r="C61" s="212">
        <v>13000</v>
      </c>
      <c r="D61" s="208"/>
      <c r="E61" s="212"/>
      <c r="F61" s="212"/>
    </row>
    <row r="62" ht="20.1" customHeight="1" spans="1:6">
      <c r="A62" s="208" t="s">
        <v>1100</v>
      </c>
      <c r="B62" s="205">
        <v>5896</v>
      </c>
      <c r="C62" s="205">
        <v>3000</v>
      </c>
      <c r="D62" s="208"/>
      <c r="E62" s="205"/>
      <c r="F62" s="205"/>
    </row>
    <row r="63" ht="20.1" customHeight="1" spans="1:6">
      <c r="A63" s="208" t="s">
        <v>1101</v>
      </c>
      <c r="B63" s="205">
        <v>3452</v>
      </c>
      <c r="C63" s="205">
        <v>2000</v>
      </c>
      <c r="D63" s="208"/>
      <c r="E63" s="205"/>
      <c r="F63" s="205"/>
    </row>
    <row r="64" ht="20.1" customHeight="1" spans="1:6">
      <c r="A64" s="208" t="s">
        <v>1102</v>
      </c>
      <c r="B64" s="205">
        <v>89845</v>
      </c>
      <c r="C64" s="205">
        <v>83000</v>
      </c>
      <c r="D64" s="208"/>
      <c r="E64" s="205"/>
      <c r="F64" s="205"/>
    </row>
    <row r="65" ht="20.1" customHeight="1" spans="1:6">
      <c r="A65" s="208" t="s">
        <v>1103</v>
      </c>
      <c r="B65" s="205">
        <v>6</v>
      </c>
      <c r="C65" s="205">
        <v>0</v>
      </c>
      <c r="D65" s="208"/>
      <c r="E65" s="205"/>
      <c r="F65" s="205"/>
    </row>
    <row r="66" ht="20.1" customHeight="1" spans="1:6">
      <c r="A66" s="208" t="s">
        <v>1104</v>
      </c>
      <c r="B66" s="205">
        <v>381</v>
      </c>
      <c r="C66" s="205">
        <v>0</v>
      </c>
      <c r="D66" s="208"/>
      <c r="E66" s="205"/>
      <c r="F66" s="205"/>
    </row>
    <row r="67" ht="20.1" customHeight="1" spans="1:6">
      <c r="A67" s="208" t="s">
        <v>1105</v>
      </c>
      <c r="B67" s="205">
        <v>963</v>
      </c>
      <c r="C67" s="205">
        <v>0</v>
      </c>
      <c r="D67" s="208"/>
      <c r="E67" s="205"/>
      <c r="F67" s="205"/>
    </row>
    <row r="68" ht="20.1" customHeight="1" spans="1:6">
      <c r="A68" s="208" t="s">
        <v>1106</v>
      </c>
      <c r="B68" s="205">
        <v>166</v>
      </c>
      <c r="C68" s="205">
        <v>0</v>
      </c>
      <c r="D68" s="208"/>
      <c r="E68" s="205"/>
      <c r="F68" s="205"/>
    </row>
    <row r="69" ht="20.1" customHeight="1" spans="1:6">
      <c r="A69" s="208" t="s">
        <v>1107</v>
      </c>
      <c r="B69" s="205">
        <v>64</v>
      </c>
      <c r="C69" s="205">
        <v>0</v>
      </c>
      <c r="D69" s="208"/>
      <c r="E69" s="205"/>
      <c r="F69" s="205"/>
    </row>
    <row r="70" ht="20.1" customHeight="1" spans="1:6">
      <c r="A70" s="208" t="s">
        <v>1108</v>
      </c>
      <c r="B70" s="205">
        <v>16387</v>
      </c>
      <c r="C70" s="205">
        <v>12000</v>
      </c>
      <c r="D70" s="208"/>
      <c r="E70" s="205"/>
      <c r="F70" s="205"/>
    </row>
    <row r="71" ht="20.1" customHeight="1" spans="1:6">
      <c r="A71" s="208" t="s">
        <v>1109</v>
      </c>
      <c r="B71" s="205">
        <v>80</v>
      </c>
      <c r="C71" s="205">
        <v>0</v>
      </c>
      <c r="D71" s="208"/>
      <c r="E71" s="205"/>
      <c r="F71" s="205"/>
    </row>
    <row r="72" ht="20.1" customHeight="1" spans="1:6">
      <c r="A72" s="208" t="s">
        <v>1110</v>
      </c>
      <c r="B72" s="205">
        <v>4531</v>
      </c>
      <c r="C72" s="205">
        <v>3000</v>
      </c>
      <c r="D72" s="213"/>
      <c r="E72" s="205"/>
      <c r="F72" s="205"/>
    </row>
    <row r="73" ht="20.1" customHeight="1" spans="1:6">
      <c r="A73" s="214" t="s">
        <v>1111</v>
      </c>
      <c r="B73" s="205">
        <f>14175+262</f>
        <v>14437</v>
      </c>
      <c r="C73" s="205">
        <v>13000</v>
      </c>
      <c r="D73" s="213"/>
      <c r="E73" s="205"/>
      <c r="F73" s="205"/>
    </row>
    <row r="74" ht="20.1" customHeight="1" spans="1:6">
      <c r="A74" s="214"/>
      <c r="B74" s="205"/>
      <c r="C74" s="215"/>
      <c r="D74" s="213"/>
      <c r="E74" s="216"/>
      <c r="F74" s="205"/>
    </row>
    <row r="75" ht="20.1" customHeight="1" spans="1:6">
      <c r="A75" s="214"/>
      <c r="B75" s="217"/>
      <c r="C75" s="205"/>
      <c r="D75" s="213"/>
      <c r="E75" s="217"/>
      <c r="F75" s="205"/>
    </row>
    <row r="76" ht="20.1" customHeight="1" spans="1:6">
      <c r="A76" s="107" t="s">
        <v>1112</v>
      </c>
      <c r="B76" s="205"/>
      <c r="C76" s="205"/>
      <c r="D76" s="208" t="s">
        <v>0</v>
      </c>
      <c r="E76" s="205"/>
      <c r="F76" s="205"/>
    </row>
    <row r="77" ht="20.1" customHeight="1" spans="1:6">
      <c r="A77" s="107" t="s">
        <v>1113</v>
      </c>
      <c r="B77" s="205">
        <f>SUM(B78:B80)</f>
        <v>32963</v>
      </c>
      <c r="C77" s="205"/>
      <c r="D77" s="218" t="s">
        <v>1114</v>
      </c>
      <c r="E77" s="205"/>
      <c r="F77" s="205"/>
    </row>
    <row r="78" ht="20.1" customHeight="1" spans="1:6">
      <c r="A78" s="107" t="s">
        <v>1115</v>
      </c>
      <c r="B78" s="219">
        <v>11501</v>
      </c>
      <c r="C78" s="219"/>
      <c r="D78" s="202" t="s">
        <v>1116</v>
      </c>
      <c r="E78" s="205">
        <v>8636</v>
      </c>
      <c r="F78" s="205"/>
    </row>
    <row r="79" ht="20.1" customHeight="1" spans="1:6">
      <c r="A79" s="107" t="s">
        <v>1117</v>
      </c>
      <c r="B79" s="205">
        <v>19</v>
      </c>
      <c r="C79" s="219"/>
      <c r="D79" s="220" t="s">
        <v>1118</v>
      </c>
      <c r="E79" s="205">
        <v>39410</v>
      </c>
      <c r="F79" s="205">
        <v>65412</v>
      </c>
    </row>
    <row r="80" ht="20.1" customHeight="1" spans="1:6">
      <c r="A80" s="107" t="s">
        <v>1119</v>
      </c>
      <c r="B80" s="219">
        <v>21443</v>
      </c>
      <c r="C80" s="219"/>
      <c r="D80" s="220" t="s">
        <v>1120</v>
      </c>
      <c r="E80" s="205"/>
      <c r="F80" s="205"/>
    </row>
    <row r="81" ht="20.1" customHeight="1" spans="1:6">
      <c r="A81" s="220" t="s">
        <v>1121</v>
      </c>
      <c r="B81" s="205"/>
      <c r="C81" s="219"/>
      <c r="D81" s="107" t="s">
        <v>1122</v>
      </c>
      <c r="E81" s="205"/>
      <c r="F81" s="205"/>
    </row>
    <row r="82" ht="20.1" customHeight="1" spans="1:6">
      <c r="A82" s="107" t="s">
        <v>1123</v>
      </c>
      <c r="B82" s="219">
        <v>131000</v>
      </c>
      <c r="C82" s="205">
        <v>65412</v>
      </c>
      <c r="D82" s="221" t="s">
        <v>1124</v>
      </c>
      <c r="E82" s="205">
        <v>18215</v>
      </c>
      <c r="F82" s="205"/>
    </row>
    <row r="83" ht="20.1" customHeight="1" spans="1:6">
      <c r="A83" s="107" t="s">
        <v>1125</v>
      </c>
      <c r="B83" s="205"/>
      <c r="C83" s="205"/>
      <c r="D83" s="221" t="s">
        <v>1126</v>
      </c>
      <c r="E83" s="205"/>
      <c r="F83" s="205"/>
    </row>
    <row r="84" ht="19.15" customHeight="1" spans="1:6">
      <c r="A84" s="107" t="s">
        <v>1127</v>
      </c>
      <c r="B84" s="219">
        <v>9884</v>
      </c>
      <c r="C84" s="205"/>
      <c r="D84" s="107"/>
      <c r="E84" s="205"/>
      <c r="F84" s="205"/>
    </row>
    <row r="85" ht="22.15" customHeight="1" spans="1:6">
      <c r="A85" s="107"/>
      <c r="B85" s="222"/>
      <c r="C85" s="222"/>
      <c r="D85" s="107"/>
      <c r="E85" s="205"/>
      <c r="F85" s="205"/>
    </row>
    <row r="86" spans="1:6">
      <c r="A86" s="107"/>
      <c r="B86" s="222"/>
      <c r="C86" s="222"/>
      <c r="D86" s="107"/>
      <c r="E86" s="205"/>
      <c r="F86" s="205"/>
    </row>
    <row r="87" spans="1:6">
      <c r="A87" s="107"/>
      <c r="B87" s="222"/>
      <c r="C87" s="222"/>
      <c r="D87" s="107" t="s">
        <v>0</v>
      </c>
      <c r="E87" s="205"/>
      <c r="F87" s="205"/>
    </row>
    <row r="88" spans="1:6">
      <c r="A88" s="107"/>
      <c r="B88" s="222"/>
      <c r="C88" s="222"/>
      <c r="D88" s="107"/>
      <c r="E88" s="205"/>
      <c r="F88" s="205"/>
    </row>
    <row r="89" spans="1:6">
      <c r="A89" s="107"/>
      <c r="B89" s="222"/>
      <c r="C89" s="222"/>
      <c r="D89" s="107"/>
      <c r="E89" s="205"/>
      <c r="F89" s="205"/>
    </row>
    <row r="90" spans="1:6">
      <c r="A90" s="223" t="s">
        <v>1128</v>
      </c>
      <c r="B90" s="205">
        <f>B6+B7</f>
        <v>1916427</v>
      </c>
      <c r="C90" s="205">
        <f>C6+C7</f>
        <v>1565412</v>
      </c>
      <c r="D90" s="223" t="s">
        <v>1129</v>
      </c>
      <c r="E90" s="205">
        <f>E6+E7</f>
        <v>1916427</v>
      </c>
      <c r="F90" s="205">
        <f>F6+F7</f>
        <v>1565412</v>
      </c>
    </row>
    <row r="91" spans="4:4">
      <c r="D91" s="224"/>
    </row>
    <row r="92" spans="4:4">
      <c r="D92" s="224"/>
    </row>
    <row r="93" spans="4:4">
      <c r="D93" s="224"/>
    </row>
    <row r="94" spans="4:4">
      <c r="D94" s="224"/>
    </row>
    <row r="95" spans="4:4">
      <c r="D95" s="224"/>
    </row>
    <row r="96" spans="4:4">
      <c r="D96" s="224"/>
    </row>
    <row r="97" spans="4:4">
      <c r="D97" s="224"/>
    </row>
    <row r="98" spans="4:4">
      <c r="D98" s="224"/>
    </row>
    <row r="99" spans="4:4">
      <c r="D99" s="224"/>
    </row>
    <row r="100" spans="4:4">
      <c r="D100" s="224"/>
    </row>
    <row r="101" spans="4:4">
      <c r="D101" s="224"/>
    </row>
    <row r="102" spans="4:4">
      <c r="D102" s="224"/>
    </row>
    <row r="103" spans="4:4">
      <c r="D103" s="224"/>
    </row>
    <row r="104" spans="4:4">
      <c r="D104" s="224"/>
    </row>
    <row r="105" spans="4:4">
      <c r="D105" s="224"/>
    </row>
    <row r="106" spans="4:4">
      <c r="D106" s="224"/>
    </row>
    <row r="107" spans="4:4">
      <c r="D107" s="224"/>
    </row>
    <row r="108" spans="4:4">
      <c r="D108" s="224"/>
    </row>
    <row r="109" spans="4:4">
      <c r="D109" s="224"/>
    </row>
  </sheetData>
  <protectedRanges>
    <protectedRange password="CC35" sqref="B30:B50" name="区域1"/>
  </protectedRanges>
  <mergeCells count="3">
    <mergeCell ref="A2:F2"/>
    <mergeCell ref="A4:C4"/>
    <mergeCell ref="D4:F4"/>
  </mergeCells>
  <printOptions horizontalCentered="1"/>
  <pageMargins left="0.47244094488189" right="0.47244094488189" top="0.590551181102362" bottom="0.47244094488189" header="0.31496062992126" footer="0.31496062992126"/>
  <pageSetup paperSize="9" scale="75"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1"/>
  <sheetViews>
    <sheetView showGridLines="0" showZeros="0" workbookViewId="0">
      <pane topLeftCell="A1" activePane="bottomRight" state="frozen"/>
      <selection activeCell="D16" sqref="D16"/>
    </sheetView>
  </sheetViews>
  <sheetFormatPr defaultColWidth="9" defaultRowHeight="13.5" outlineLevelCol="7"/>
  <cols>
    <col min="1" max="1" width="45.25" style="100" customWidth="1"/>
    <col min="2" max="2" width="15.5" style="100" customWidth="1"/>
    <col min="3" max="3" width="15.25" style="100" customWidth="1"/>
    <col min="4" max="4" width="19.125" style="100" customWidth="1"/>
    <col min="5" max="5" width="18.125" style="100" customWidth="1"/>
    <col min="6" max="7" width="15.25" style="100" customWidth="1"/>
    <col min="8" max="8" width="15.5" style="100" customWidth="1"/>
    <col min="9" max="16384" width="9" style="100"/>
  </cols>
  <sheetData>
    <row r="1" ht="14.25" spans="1:1">
      <c r="A1" s="101" t="s">
        <v>1130</v>
      </c>
    </row>
    <row r="2" s="99" customFormat="1" ht="20.25" spans="1:8">
      <c r="A2" s="69" t="s">
        <v>1131</v>
      </c>
      <c r="B2" s="69"/>
      <c r="C2" s="69"/>
      <c r="D2" s="69"/>
      <c r="E2" s="69"/>
      <c r="F2" s="69"/>
      <c r="G2" s="69"/>
      <c r="H2" s="69"/>
    </row>
    <row r="3" ht="18" customHeight="1" spans="8:8">
      <c r="H3" s="102" t="s">
        <v>26</v>
      </c>
    </row>
    <row r="4" s="66" customFormat="1" ht="31.5" customHeight="1" spans="1:8">
      <c r="A4" s="110" t="s">
        <v>27</v>
      </c>
      <c r="B4" s="110" t="s">
        <v>1132</v>
      </c>
      <c r="C4" s="110" t="s">
        <v>1133</v>
      </c>
      <c r="D4" s="94" t="s">
        <v>1134</v>
      </c>
      <c r="E4" s="104" t="s">
        <v>1135</v>
      </c>
      <c r="F4" s="104" t="s">
        <v>1136</v>
      </c>
      <c r="G4" s="110" t="s">
        <v>1137</v>
      </c>
      <c r="H4" s="110" t="s">
        <v>1138</v>
      </c>
    </row>
    <row r="5" s="66" customFormat="1" ht="27" customHeight="1" spans="1:8">
      <c r="A5" s="110"/>
      <c r="B5" s="110"/>
      <c r="C5" s="110"/>
      <c r="D5" s="174"/>
      <c r="E5" s="104"/>
      <c r="F5" s="104"/>
      <c r="G5" s="110"/>
      <c r="H5" s="110"/>
    </row>
    <row r="6" ht="20.1" customHeight="1" spans="1:8">
      <c r="A6" s="115" t="s">
        <v>61</v>
      </c>
      <c r="B6" s="175">
        <v>150000</v>
      </c>
      <c r="C6" s="176">
        <f>B6-D6</f>
        <v>149000</v>
      </c>
      <c r="D6" s="174">
        <v>1000</v>
      </c>
      <c r="E6" s="110"/>
      <c r="F6" s="110"/>
      <c r="G6" s="110"/>
      <c r="H6" s="110"/>
    </row>
    <row r="7" ht="20.1" customHeight="1" spans="1:8">
      <c r="A7" s="177" t="s">
        <v>62</v>
      </c>
      <c r="B7" s="175">
        <v>2000</v>
      </c>
      <c r="C7" s="176">
        <f t="shared" ref="C7:C70" si="0">B7-D7</f>
        <v>2000</v>
      </c>
      <c r="D7" s="174"/>
      <c r="E7" s="110"/>
      <c r="F7" s="110"/>
      <c r="G7" s="110"/>
      <c r="H7" s="110"/>
    </row>
    <row r="8" ht="20.1" customHeight="1" spans="1:8">
      <c r="A8" s="177" t="s">
        <v>74</v>
      </c>
      <c r="B8" s="175">
        <v>2000</v>
      </c>
      <c r="C8" s="176">
        <f t="shared" si="0"/>
        <v>2000</v>
      </c>
      <c r="D8" s="174"/>
      <c r="E8" s="110"/>
      <c r="F8" s="110"/>
      <c r="G8" s="110"/>
      <c r="H8" s="110"/>
    </row>
    <row r="9" ht="20.1" customHeight="1" spans="1:8">
      <c r="A9" s="177" t="s">
        <v>79</v>
      </c>
      <c r="B9" s="175">
        <v>70000</v>
      </c>
      <c r="C9" s="176">
        <f t="shared" si="0"/>
        <v>69000</v>
      </c>
      <c r="D9" s="174">
        <v>1000</v>
      </c>
      <c r="E9" s="110"/>
      <c r="F9" s="110"/>
      <c r="G9" s="110"/>
      <c r="H9" s="110"/>
    </row>
    <row r="10" ht="20.1" customHeight="1" spans="1:8">
      <c r="A10" s="177" t="s">
        <v>86</v>
      </c>
      <c r="B10" s="175">
        <v>2000</v>
      </c>
      <c r="C10" s="176">
        <f t="shared" si="0"/>
        <v>2000</v>
      </c>
      <c r="D10" s="174"/>
      <c r="E10" s="110"/>
      <c r="F10" s="110"/>
      <c r="G10" s="110"/>
      <c r="H10" s="110"/>
    </row>
    <row r="11" ht="20.1" customHeight="1" spans="1:8">
      <c r="A11" s="178" t="s">
        <v>93</v>
      </c>
      <c r="B11" s="175">
        <v>1000</v>
      </c>
      <c r="C11" s="176">
        <f t="shared" si="0"/>
        <v>1000</v>
      </c>
      <c r="D11" s="174"/>
      <c r="E11" s="110"/>
      <c r="F11" s="110"/>
      <c r="G11" s="110"/>
      <c r="H11" s="110"/>
    </row>
    <row r="12" ht="20.1" customHeight="1" spans="1:8">
      <c r="A12" s="179" t="s">
        <v>100</v>
      </c>
      <c r="B12" s="175">
        <v>8000</v>
      </c>
      <c r="C12" s="176">
        <f t="shared" si="0"/>
        <v>8000</v>
      </c>
      <c r="D12" s="174"/>
      <c r="E12" s="110"/>
      <c r="F12" s="110"/>
      <c r="G12" s="110"/>
      <c r="H12" s="110"/>
    </row>
    <row r="13" ht="20.1" customHeight="1" spans="1:8">
      <c r="A13" s="177" t="s">
        <v>107</v>
      </c>
      <c r="B13" s="175">
        <v>100</v>
      </c>
      <c r="C13" s="176">
        <f t="shared" si="0"/>
        <v>100</v>
      </c>
      <c r="D13" s="174"/>
      <c r="E13" s="110"/>
      <c r="F13" s="110"/>
      <c r="G13" s="110"/>
      <c r="H13" s="110"/>
    </row>
    <row r="14" ht="20.1" customHeight="1" spans="1:8">
      <c r="A14" s="178" t="s">
        <v>110</v>
      </c>
      <c r="B14" s="175">
        <v>2000</v>
      </c>
      <c r="C14" s="176">
        <f t="shared" si="0"/>
        <v>2000</v>
      </c>
      <c r="D14" s="174"/>
      <c r="E14" s="110"/>
      <c r="F14" s="110"/>
      <c r="G14" s="110"/>
      <c r="H14" s="110"/>
    </row>
    <row r="15" ht="20.1" customHeight="1" spans="1:8">
      <c r="A15" s="177" t="s">
        <v>114</v>
      </c>
      <c r="B15" s="175"/>
      <c r="C15" s="176">
        <f t="shared" si="0"/>
        <v>0</v>
      </c>
      <c r="D15" s="174"/>
      <c r="E15" s="110"/>
      <c r="F15" s="110"/>
      <c r="G15" s="110"/>
      <c r="H15" s="110"/>
    </row>
    <row r="16" ht="20.1" customHeight="1" spans="1:8">
      <c r="A16" s="180" t="s">
        <v>122</v>
      </c>
      <c r="B16" s="175">
        <v>8000</v>
      </c>
      <c r="C16" s="176">
        <f t="shared" si="0"/>
        <v>8000</v>
      </c>
      <c r="D16" s="174"/>
      <c r="E16" s="110"/>
      <c r="F16" s="110"/>
      <c r="G16" s="110"/>
      <c r="H16" s="110"/>
    </row>
    <row r="17" ht="20.1" customHeight="1" spans="1:8">
      <c r="A17" s="115" t="s">
        <v>127</v>
      </c>
      <c r="B17" s="175">
        <v>4900</v>
      </c>
      <c r="C17" s="176">
        <f t="shared" si="0"/>
        <v>4900</v>
      </c>
      <c r="D17" s="174"/>
      <c r="E17" s="110"/>
      <c r="F17" s="110"/>
      <c r="G17" s="110"/>
      <c r="H17" s="110"/>
    </row>
    <row r="18" ht="20.1" customHeight="1" spans="1:8">
      <c r="A18" s="178" t="s">
        <v>134</v>
      </c>
      <c r="B18" s="175"/>
      <c r="C18" s="176">
        <f t="shared" si="0"/>
        <v>0</v>
      </c>
      <c r="D18" s="174"/>
      <c r="E18" s="110"/>
      <c r="F18" s="110"/>
      <c r="G18" s="110"/>
      <c r="H18" s="110"/>
    </row>
    <row r="19" ht="20.1" customHeight="1" spans="1:8">
      <c r="A19" s="177" t="s">
        <v>142</v>
      </c>
      <c r="B19" s="175">
        <v>300</v>
      </c>
      <c r="C19" s="176">
        <f t="shared" si="0"/>
        <v>300</v>
      </c>
      <c r="D19" s="174"/>
      <c r="E19" s="110"/>
      <c r="F19" s="110"/>
      <c r="G19" s="110"/>
      <c r="H19" s="110"/>
    </row>
    <row r="20" ht="20.1" customHeight="1" spans="1:8">
      <c r="A20" s="177" t="s">
        <v>145</v>
      </c>
      <c r="B20" s="181"/>
      <c r="C20" s="176">
        <f t="shared" si="0"/>
        <v>0</v>
      </c>
      <c r="D20" s="174"/>
      <c r="E20" s="110"/>
      <c r="F20" s="110"/>
      <c r="G20" s="110"/>
      <c r="H20" s="110"/>
    </row>
    <row r="21" ht="20.1" customHeight="1" spans="1:8">
      <c r="A21" s="178" t="s">
        <v>149</v>
      </c>
      <c r="B21" s="181">
        <v>600</v>
      </c>
      <c r="C21" s="176">
        <f t="shared" si="0"/>
        <v>600</v>
      </c>
      <c r="D21" s="174"/>
      <c r="E21" s="110"/>
      <c r="F21" s="110"/>
      <c r="G21" s="110"/>
      <c r="H21" s="110"/>
    </row>
    <row r="22" ht="18.75" customHeight="1" spans="1:8">
      <c r="A22" s="178" t="s">
        <v>152</v>
      </c>
      <c r="B22" s="175">
        <v>200</v>
      </c>
      <c r="C22" s="176">
        <f t="shared" si="0"/>
        <v>200</v>
      </c>
      <c r="D22" s="174"/>
      <c r="E22" s="110"/>
      <c r="F22" s="110"/>
      <c r="G22" s="110"/>
      <c r="H22" s="110"/>
    </row>
    <row r="23" ht="20.1" customHeight="1" spans="1:8">
      <c r="A23" s="178" t="s">
        <v>154</v>
      </c>
      <c r="B23" s="175">
        <v>3000</v>
      </c>
      <c r="C23" s="176">
        <f t="shared" si="0"/>
        <v>3000</v>
      </c>
      <c r="D23" s="174"/>
      <c r="E23" s="110"/>
      <c r="F23" s="110"/>
      <c r="G23" s="110"/>
      <c r="H23" s="110"/>
    </row>
    <row r="24" ht="20.1" customHeight="1" spans="1:8">
      <c r="A24" s="178" t="s">
        <v>157</v>
      </c>
      <c r="B24" s="175">
        <v>16000</v>
      </c>
      <c r="C24" s="176">
        <f t="shared" si="0"/>
        <v>16000</v>
      </c>
      <c r="D24" s="174"/>
      <c r="E24" s="110"/>
      <c r="F24" s="110"/>
      <c r="G24" s="110"/>
      <c r="H24" s="110"/>
    </row>
    <row r="25" ht="20.1" customHeight="1" spans="1:8">
      <c r="A25" s="178" t="s">
        <v>160</v>
      </c>
      <c r="B25" s="175">
        <v>16000</v>
      </c>
      <c r="C25" s="176">
        <f t="shared" si="0"/>
        <v>16000</v>
      </c>
      <c r="D25" s="174"/>
      <c r="E25" s="110"/>
      <c r="F25" s="110"/>
      <c r="G25" s="110"/>
      <c r="H25" s="110"/>
    </row>
    <row r="26" ht="20.1" customHeight="1" spans="1:8">
      <c r="A26" s="178" t="s">
        <v>163</v>
      </c>
      <c r="B26" s="175">
        <v>900</v>
      </c>
      <c r="C26" s="176">
        <f t="shared" si="0"/>
        <v>900</v>
      </c>
      <c r="D26" s="174"/>
      <c r="E26" s="110"/>
      <c r="F26" s="110"/>
      <c r="G26" s="110"/>
      <c r="H26" s="110"/>
    </row>
    <row r="27" ht="20.1" customHeight="1" spans="1:8">
      <c r="A27" s="178" t="s">
        <v>166</v>
      </c>
      <c r="B27" s="175">
        <v>4000</v>
      </c>
      <c r="C27" s="176">
        <f t="shared" si="0"/>
        <v>4000</v>
      </c>
      <c r="D27" s="174"/>
      <c r="E27" s="110"/>
      <c r="F27" s="110"/>
      <c r="G27" s="110"/>
      <c r="H27" s="110"/>
    </row>
    <row r="28" ht="20.1" customHeight="1" spans="1:8">
      <c r="A28" s="178" t="s">
        <v>170</v>
      </c>
      <c r="B28" s="175"/>
      <c r="C28" s="176">
        <f t="shared" si="0"/>
        <v>0</v>
      </c>
      <c r="D28" s="174"/>
      <c r="E28" s="110"/>
      <c r="F28" s="110"/>
      <c r="G28" s="110"/>
      <c r="H28" s="110"/>
    </row>
    <row r="29" ht="20.1" customHeight="1" spans="1:8">
      <c r="A29" s="178" t="s">
        <v>172</v>
      </c>
      <c r="B29" s="175">
        <v>1000</v>
      </c>
      <c r="C29" s="176">
        <f t="shared" si="0"/>
        <v>1000</v>
      </c>
      <c r="D29" s="174"/>
      <c r="E29" s="110"/>
      <c r="F29" s="110"/>
      <c r="G29" s="110"/>
      <c r="H29" s="110"/>
    </row>
    <row r="30" ht="20.1" customHeight="1" spans="1:8">
      <c r="A30" s="177" t="s">
        <v>174</v>
      </c>
      <c r="B30" s="175">
        <v>1000</v>
      </c>
      <c r="C30" s="176">
        <f t="shared" si="0"/>
        <v>1000</v>
      </c>
      <c r="D30" s="174"/>
      <c r="E30" s="110"/>
      <c r="F30" s="110"/>
      <c r="G30" s="110"/>
      <c r="H30" s="110"/>
    </row>
    <row r="31" ht="20.1" customHeight="1" spans="1:8">
      <c r="A31" s="177" t="s">
        <v>177</v>
      </c>
      <c r="B31" s="175">
        <v>5000</v>
      </c>
      <c r="C31" s="176">
        <f t="shared" si="0"/>
        <v>5000</v>
      </c>
      <c r="D31" s="174"/>
      <c r="E31" s="110"/>
      <c r="F31" s="110"/>
      <c r="G31" s="110"/>
      <c r="H31" s="110"/>
    </row>
    <row r="32" ht="20.1" customHeight="1" spans="1:8">
      <c r="A32" s="177" t="s">
        <v>187</v>
      </c>
      <c r="B32" s="175">
        <v>2000</v>
      </c>
      <c r="C32" s="176">
        <f t="shared" si="0"/>
        <v>2000</v>
      </c>
      <c r="D32" s="174"/>
      <c r="E32" s="110"/>
      <c r="F32" s="110"/>
      <c r="G32" s="110"/>
      <c r="H32" s="110"/>
    </row>
    <row r="33" ht="20.1" customHeight="1" spans="1:8">
      <c r="A33" s="115" t="s">
        <v>190</v>
      </c>
      <c r="B33" s="175"/>
      <c r="C33" s="176">
        <f t="shared" si="0"/>
        <v>0</v>
      </c>
      <c r="D33" s="174"/>
      <c r="E33" s="110"/>
      <c r="F33" s="110"/>
      <c r="G33" s="110"/>
      <c r="H33" s="110"/>
    </row>
    <row r="34" ht="20.1" customHeight="1" spans="1:8">
      <c r="A34" s="177" t="s">
        <v>191</v>
      </c>
      <c r="B34" s="175"/>
      <c r="C34" s="176">
        <f t="shared" si="0"/>
        <v>0</v>
      </c>
      <c r="D34" s="174"/>
      <c r="E34" s="110"/>
      <c r="F34" s="110"/>
      <c r="G34" s="110"/>
      <c r="H34" s="110"/>
    </row>
    <row r="35" ht="20.1" customHeight="1" spans="1:8">
      <c r="A35" s="177" t="s">
        <v>193</v>
      </c>
      <c r="B35" s="175"/>
      <c r="C35" s="176">
        <f t="shared" si="0"/>
        <v>0</v>
      </c>
      <c r="D35" s="174"/>
      <c r="E35" s="110"/>
      <c r="F35" s="110"/>
      <c r="G35" s="110"/>
      <c r="H35" s="110"/>
    </row>
    <row r="36" ht="20.1" customHeight="1" spans="1:8">
      <c r="A36" s="115" t="s">
        <v>194</v>
      </c>
      <c r="B36" s="175">
        <v>1000</v>
      </c>
      <c r="C36" s="176">
        <f t="shared" si="0"/>
        <v>1000</v>
      </c>
      <c r="D36" s="174"/>
      <c r="E36" s="110"/>
      <c r="F36" s="110"/>
      <c r="G36" s="110"/>
      <c r="H36" s="110"/>
    </row>
    <row r="37" ht="20.1" customHeight="1" spans="1:8">
      <c r="A37" s="178" t="s">
        <v>195</v>
      </c>
      <c r="B37" s="175">
        <v>1000</v>
      </c>
      <c r="C37" s="176">
        <f t="shared" si="0"/>
        <v>1000</v>
      </c>
      <c r="D37" s="174"/>
      <c r="E37" s="110"/>
      <c r="F37" s="110"/>
      <c r="G37" s="110"/>
      <c r="H37" s="110"/>
    </row>
    <row r="38" ht="20.1" customHeight="1" spans="1:8">
      <c r="A38" s="178" t="s">
        <v>205</v>
      </c>
      <c r="B38" s="175"/>
      <c r="C38" s="176">
        <f t="shared" si="0"/>
        <v>0</v>
      </c>
      <c r="D38" s="174"/>
      <c r="E38" s="110"/>
      <c r="F38" s="110"/>
      <c r="G38" s="110"/>
      <c r="H38" s="110"/>
    </row>
    <row r="39" ht="20.1" customHeight="1" spans="1:8">
      <c r="A39" s="115" t="s">
        <v>206</v>
      </c>
      <c r="B39" s="175">
        <v>230000</v>
      </c>
      <c r="C39" s="176">
        <f t="shared" si="0"/>
        <v>230000</v>
      </c>
      <c r="D39" s="174"/>
      <c r="E39" s="110"/>
      <c r="F39" s="110"/>
      <c r="G39" s="110"/>
      <c r="H39" s="110"/>
    </row>
    <row r="40" ht="20.1" customHeight="1" spans="1:8">
      <c r="A40" s="177" t="s">
        <v>207</v>
      </c>
      <c r="B40" s="175"/>
      <c r="C40" s="176">
        <f t="shared" si="0"/>
        <v>0</v>
      </c>
      <c r="D40" s="174"/>
      <c r="E40" s="110"/>
      <c r="F40" s="110"/>
      <c r="G40" s="110"/>
      <c r="H40" s="110"/>
    </row>
    <row r="41" ht="20.1" customHeight="1" spans="1:8">
      <c r="A41" s="178" t="s">
        <v>210</v>
      </c>
      <c r="B41" s="119">
        <v>148500</v>
      </c>
      <c r="C41" s="176">
        <f t="shared" si="0"/>
        <v>148500</v>
      </c>
      <c r="D41" s="80"/>
      <c r="E41" s="80"/>
      <c r="F41" s="80"/>
      <c r="G41" s="80"/>
      <c r="H41" s="80"/>
    </row>
    <row r="42" ht="20.1" customHeight="1" spans="1:8">
      <c r="A42" s="177" t="s">
        <v>216</v>
      </c>
      <c r="B42" s="119">
        <v>1000</v>
      </c>
      <c r="C42" s="176">
        <f t="shared" si="0"/>
        <v>1000</v>
      </c>
      <c r="D42" s="80"/>
      <c r="E42" s="80"/>
      <c r="F42" s="80"/>
      <c r="G42" s="80"/>
      <c r="H42" s="80"/>
    </row>
    <row r="43" ht="20.1" customHeight="1" spans="1:8">
      <c r="A43" s="179" t="s">
        <v>219</v>
      </c>
      <c r="B43" s="119">
        <v>3000</v>
      </c>
      <c r="C43" s="176">
        <f t="shared" si="0"/>
        <v>3000</v>
      </c>
      <c r="D43" s="80"/>
      <c r="E43" s="80"/>
      <c r="F43" s="80"/>
      <c r="G43" s="80"/>
      <c r="H43" s="80"/>
    </row>
    <row r="44" ht="20.1" customHeight="1" spans="1:8">
      <c r="A44" s="115" t="s">
        <v>223</v>
      </c>
      <c r="B44" s="119">
        <v>6000</v>
      </c>
      <c r="C44" s="176">
        <f t="shared" si="0"/>
        <v>6000</v>
      </c>
      <c r="D44" s="80"/>
      <c r="E44" s="80"/>
      <c r="F44" s="80"/>
      <c r="G44" s="80"/>
      <c r="H44" s="80"/>
    </row>
    <row r="45" ht="20.1" customHeight="1" spans="1:8">
      <c r="A45" s="177" t="s">
        <v>228</v>
      </c>
      <c r="B45" s="119">
        <v>1500</v>
      </c>
      <c r="C45" s="176">
        <f t="shared" si="0"/>
        <v>1500</v>
      </c>
      <c r="D45" s="80"/>
      <c r="E45" s="80"/>
      <c r="F45" s="80"/>
      <c r="G45" s="80"/>
      <c r="H45" s="80"/>
    </row>
    <row r="46" ht="20.1" customHeight="1" spans="1:8">
      <c r="A46" s="179" t="s">
        <v>237</v>
      </c>
      <c r="B46" s="119"/>
      <c r="C46" s="176">
        <f t="shared" si="0"/>
        <v>0</v>
      </c>
      <c r="D46" s="80"/>
      <c r="E46" s="80"/>
      <c r="F46" s="80"/>
      <c r="G46" s="80"/>
      <c r="H46" s="80"/>
    </row>
    <row r="47" ht="20.1" customHeight="1" spans="1:8">
      <c r="A47" s="178" t="s">
        <v>242</v>
      </c>
      <c r="B47" s="119"/>
      <c r="C47" s="176">
        <f t="shared" si="0"/>
        <v>0</v>
      </c>
      <c r="D47" s="80"/>
      <c r="E47" s="80"/>
      <c r="F47" s="80"/>
      <c r="G47" s="80"/>
      <c r="H47" s="80"/>
    </row>
    <row r="48" ht="20.1" customHeight="1" spans="1:8">
      <c r="A48" s="115" t="s">
        <v>247</v>
      </c>
      <c r="B48" s="119"/>
      <c r="C48" s="176">
        <f t="shared" si="0"/>
        <v>0</v>
      </c>
      <c r="D48" s="80"/>
      <c r="E48" s="80"/>
      <c r="F48" s="80"/>
      <c r="G48" s="80"/>
      <c r="H48" s="80"/>
    </row>
    <row r="49" ht="20.1" customHeight="1" spans="1:8">
      <c r="A49" s="177" t="s">
        <v>251</v>
      </c>
      <c r="B49" s="119"/>
      <c r="C49" s="176">
        <f t="shared" si="0"/>
        <v>0</v>
      </c>
      <c r="D49" s="80"/>
      <c r="E49" s="80"/>
      <c r="F49" s="80"/>
      <c r="G49" s="80"/>
      <c r="H49" s="80"/>
    </row>
    <row r="50" ht="20.1" customHeight="1" spans="1:8">
      <c r="A50" s="177" t="s">
        <v>254</v>
      </c>
      <c r="B50" s="119">
        <v>70000</v>
      </c>
      <c r="C50" s="176">
        <f t="shared" si="0"/>
        <v>70000</v>
      </c>
      <c r="D50" s="80"/>
      <c r="E50" s="80"/>
      <c r="F50" s="80"/>
      <c r="G50" s="80"/>
      <c r="H50" s="80"/>
    </row>
    <row r="51" ht="19.5" customHeight="1" spans="1:8">
      <c r="A51" s="115" t="s">
        <v>257</v>
      </c>
      <c r="B51" s="119">
        <v>280000</v>
      </c>
      <c r="C51" s="176">
        <f t="shared" si="0"/>
        <v>276000</v>
      </c>
      <c r="D51" s="80">
        <v>4000</v>
      </c>
      <c r="E51" s="80"/>
      <c r="F51" s="80"/>
      <c r="G51" s="80"/>
      <c r="H51" s="80"/>
    </row>
    <row r="52" ht="20.1" customHeight="1" spans="1:8">
      <c r="A52" s="178" t="s">
        <v>258</v>
      </c>
      <c r="B52" s="119">
        <v>7000</v>
      </c>
      <c r="C52" s="176">
        <f t="shared" si="0"/>
        <v>7000</v>
      </c>
      <c r="D52" s="80"/>
      <c r="E52" s="80"/>
      <c r="F52" s="80"/>
      <c r="G52" s="80"/>
      <c r="H52" s="80"/>
    </row>
    <row r="53" ht="20.1" customHeight="1" spans="1:8">
      <c r="A53" s="177" t="s">
        <v>260</v>
      </c>
      <c r="B53" s="119">
        <v>257600</v>
      </c>
      <c r="C53" s="176">
        <f t="shared" si="0"/>
        <v>253600</v>
      </c>
      <c r="D53" s="80">
        <v>4000</v>
      </c>
      <c r="E53" s="80"/>
      <c r="F53" s="80"/>
      <c r="G53" s="80"/>
      <c r="H53" s="80"/>
    </row>
    <row r="54" ht="20.1" customHeight="1" spans="1:8">
      <c r="A54" s="177" t="s">
        <v>267</v>
      </c>
      <c r="B54" s="119">
        <v>10000</v>
      </c>
      <c r="C54" s="176">
        <f t="shared" si="0"/>
        <v>10000</v>
      </c>
      <c r="D54" s="80"/>
      <c r="E54" s="80"/>
      <c r="F54" s="80"/>
      <c r="G54" s="80"/>
      <c r="H54" s="80"/>
    </row>
    <row r="55" ht="20.1" customHeight="1" spans="1:8">
      <c r="A55" s="115" t="s">
        <v>273</v>
      </c>
      <c r="B55" s="119">
        <v>100</v>
      </c>
      <c r="C55" s="176">
        <f t="shared" si="0"/>
        <v>100</v>
      </c>
      <c r="D55" s="80"/>
      <c r="E55" s="80"/>
      <c r="F55" s="80"/>
      <c r="G55" s="80"/>
      <c r="H55" s="80"/>
    </row>
    <row r="56" ht="20.1" customHeight="1" spans="1:8">
      <c r="A56" s="178" t="s">
        <v>279</v>
      </c>
      <c r="B56" s="119">
        <v>500</v>
      </c>
      <c r="C56" s="176">
        <f t="shared" si="0"/>
        <v>500</v>
      </c>
      <c r="D56" s="80"/>
      <c r="E56" s="80"/>
      <c r="F56" s="80"/>
      <c r="G56" s="80"/>
      <c r="H56" s="80"/>
    </row>
    <row r="57" ht="20.1" customHeight="1" spans="1:8">
      <c r="A57" s="178" t="s">
        <v>283</v>
      </c>
      <c r="B57" s="119"/>
      <c r="C57" s="176">
        <f t="shared" si="0"/>
        <v>0</v>
      </c>
      <c r="D57" s="80"/>
      <c r="E57" s="80"/>
      <c r="F57" s="80"/>
      <c r="G57" s="80"/>
      <c r="H57" s="80"/>
    </row>
    <row r="58" ht="20.1" customHeight="1" spans="1:8">
      <c r="A58" s="177" t="s">
        <v>287</v>
      </c>
      <c r="B58" s="119">
        <v>400</v>
      </c>
      <c r="C58" s="176">
        <f t="shared" si="0"/>
        <v>400</v>
      </c>
      <c r="D58" s="80"/>
      <c r="E58" s="80"/>
      <c r="F58" s="80"/>
      <c r="G58" s="80"/>
      <c r="H58" s="80"/>
    </row>
    <row r="59" ht="20.1" customHeight="1" spans="1:8">
      <c r="A59" s="178" t="s">
        <v>291</v>
      </c>
      <c r="B59" s="119">
        <v>1400</v>
      </c>
      <c r="C59" s="176">
        <f t="shared" si="0"/>
        <v>1400</v>
      </c>
      <c r="D59" s="80"/>
      <c r="E59" s="80"/>
      <c r="F59" s="80"/>
      <c r="G59" s="80"/>
      <c r="H59" s="80"/>
    </row>
    <row r="60" ht="20.1" customHeight="1" spans="1:8">
      <c r="A60" s="177" t="s">
        <v>297</v>
      </c>
      <c r="B60" s="119">
        <v>600</v>
      </c>
      <c r="C60" s="176">
        <f t="shared" si="0"/>
        <v>600</v>
      </c>
      <c r="D60" s="80"/>
      <c r="E60" s="80"/>
      <c r="F60" s="80"/>
      <c r="G60" s="80"/>
      <c r="H60" s="80"/>
    </row>
    <row r="61" ht="20.1" customHeight="1" spans="1:8">
      <c r="A61" s="177" t="s">
        <v>304</v>
      </c>
      <c r="B61" s="119">
        <v>2400</v>
      </c>
      <c r="C61" s="176">
        <f t="shared" si="0"/>
        <v>2400</v>
      </c>
      <c r="D61" s="80"/>
      <c r="E61" s="80"/>
      <c r="F61" s="80"/>
      <c r="G61" s="80"/>
      <c r="H61" s="80"/>
    </row>
    <row r="62" ht="20.1" customHeight="1" spans="1:8">
      <c r="A62" s="115" t="s">
        <v>305</v>
      </c>
      <c r="B62" s="119">
        <v>1000</v>
      </c>
      <c r="C62" s="176">
        <f t="shared" si="0"/>
        <v>1000</v>
      </c>
      <c r="D62" s="80"/>
      <c r="E62" s="80"/>
      <c r="F62" s="80"/>
      <c r="G62" s="80"/>
      <c r="H62" s="80"/>
    </row>
    <row r="63" ht="20.1" customHeight="1" spans="1:8">
      <c r="A63" s="178" t="s">
        <v>306</v>
      </c>
      <c r="B63" s="119">
        <v>700</v>
      </c>
      <c r="C63" s="176">
        <f t="shared" si="0"/>
        <v>700</v>
      </c>
      <c r="D63" s="80"/>
      <c r="E63" s="80"/>
      <c r="F63" s="80"/>
      <c r="G63" s="80"/>
      <c r="H63" s="80"/>
    </row>
    <row r="64" ht="20.1" customHeight="1" spans="1:8">
      <c r="A64" s="177" t="s">
        <v>308</v>
      </c>
      <c r="B64" s="119"/>
      <c r="C64" s="176">
        <f t="shared" si="0"/>
        <v>0</v>
      </c>
      <c r="D64" s="80"/>
      <c r="E64" s="80"/>
      <c r="F64" s="80"/>
      <c r="G64" s="80"/>
      <c r="H64" s="80"/>
    </row>
    <row r="65" ht="20.1" customHeight="1" spans="1:8">
      <c r="A65" s="178" t="s">
        <v>317</v>
      </c>
      <c r="B65" s="119">
        <v>20</v>
      </c>
      <c r="C65" s="176">
        <f t="shared" si="0"/>
        <v>20</v>
      </c>
      <c r="D65" s="80"/>
      <c r="E65" s="80"/>
      <c r="F65" s="80"/>
      <c r="G65" s="80"/>
      <c r="H65" s="80"/>
    </row>
    <row r="66" ht="20.1" customHeight="1" spans="1:8">
      <c r="A66" s="178" t="s">
        <v>322</v>
      </c>
      <c r="B66" s="119">
        <v>50</v>
      </c>
      <c r="C66" s="176">
        <f t="shared" si="0"/>
        <v>50</v>
      </c>
      <c r="D66" s="80"/>
      <c r="E66" s="80"/>
      <c r="F66" s="80"/>
      <c r="G66" s="80"/>
      <c r="H66" s="80"/>
    </row>
    <row r="67" ht="20.1" customHeight="1" spans="1:8">
      <c r="A67" s="178" t="s">
        <v>326</v>
      </c>
      <c r="B67" s="119">
        <v>30</v>
      </c>
      <c r="C67" s="176">
        <f t="shared" si="0"/>
        <v>30</v>
      </c>
      <c r="D67" s="80"/>
      <c r="E67" s="80"/>
      <c r="F67" s="80"/>
      <c r="G67" s="80"/>
      <c r="H67" s="80"/>
    </row>
    <row r="68" ht="20.1" customHeight="1" spans="1:8">
      <c r="A68" s="178" t="s">
        <v>330</v>
      </c>
      <c r="B68" s="119"/>
      <c r="C68" s="176">
        <f t="shared" si="0"/>
        <v>0</v>
      </c>
      <c r="D68" s="80"/>
      <c r="E68" s="80"/>
      <c r="F68" s="80"/>
      <c r="G68" s="80"/>
      <c r="H68" s="80"/>
    </row>
    <row r="69" ht="20.1" customHeight="1" spans="1:8">
      <c r="A69" s="177" t="s">
        <v>335</v>
      </c>
      <c r="B69" s="119">
        <v>200</v>
      </c>
      <c r="C69" s="176">
        <f t="shared" si="0"/>
        <v>200</v>
      </c>
      <c r="D69" s="80"/>
      <c r="E69" s="80"/>
      <c r="F69" s="80"/>
      <c r="G69" s="80"/>
      <c r="H69" s="80"/>
    </row>
    <row r="70" ht="20.1" customHeight="1" spans="1:8">
      <c r="A70" s="177" t="s">
        <v>341</v>
      </c>
      <c r="B70" s="119"/>
      <c r="C70" s="176">
        <f t="shared" si="0"/>
        <v>0</v>
      </c>
      <c r="D70" s="80"/>
      <c r="E70" s="80"/>
      <c r="F70" s="80"/>
      <c r="G70" s="80"/>
      <c r="H70" s="80"/>
    </row>
    <row r="71" ht="20.1" customHeight="1" spans="1:8">
      <c r="A71" s="115" t="s">
        <v>345</v>
      </c>
      <c r="B71" s="119"/>
      <c r="C71" s="176">
        <f t="shared" ref="C71:C134" si="1">B71-D71</f>
        <v>0</v>
      </c>
      <c r="D71" s="80"/>
      <c r="E71" s="80"/>
      <c r="F71" s="80"/>
      <c r="G71" s="80"/>
      <c r="H71" s="80"/>
    </row>
    <row r="72" ht="20.1" customHeight="1" spans="1:8">
      <c r="A72" s="177" t="s">
        <v>349</v>
      </c>
      <c r="B72" s="119"/>
      <c r="C72" s="176">
        <f t="shared" si="1"/>
        <v>0</v>
      </c>
      <c r="D72" s="80"/>
      <c r="E72" s="80"/>
      <c r="F72" s="80"/>
      <c r="G72" s="80"/>
      <c r="H72" s="80"/>
    </row>
    <row r="73" ht="20.1" customHeight="1" spans="1:8">
      <c r="A73" s="115" t="s">
        <v>354</v>
      </c>
      <c r="B73" s="119">
        <v>20000</v>
      </c>
      <c r="C73" s="176">
        <f t="shared" si="1"/>
        <v>15000</v>
      </c>
      <c r="D73" s="80">
        <v>5000</v>
      </c>
      <c r="E73" s="80"/>
      <c r="F73" s="80"/>
      <c r="G73" s="80"/>
      <c r="H73" s="80"/>
    </row>
    <row r="74" ht="20.1" customHeight="1" spans="1:8">
      <c r="A74" s="115" t="s">
        <v>355</v>
      </c>
      <c r="B74" s="119">
        <v>10620</v>
      </c>
      <c r="C74" s="176">
        <f t="shared" si="1"/>
        <v>5620</v>
      </c>
      <c r="D74" s="80">
        <v>5000</v>
      </c>
      <c r="E74" s="80"/>
      <c r="F74" s="80"/>
      <c r="G74" s="80"/>
      <c r="H74" s="80"/>
    </row>
    <row r="75" ht="20.1" customHeight="1" spans="1:8">
      <c r="A75" s="115" t="s">
        <v>368</v>
      </c>
      <c r="B75" s="119">
        <v>80</v>
      </c>
      <c r="C75" s="176">
        <f t="shared" si="1"/>
        <v>80</v>
      </c>
      <c r="D75" s="80"/>
      <c r="E75" s="80"/>
      <c r="F75" s="80"/>
      <c r="G75" s="80"/>
      <c r="H75" s="80"/>
    </row>
    <row r="76" ht="20.1" customHeight="1" spans="1:8">
      <c r="A76" s="115" t="s">
        <v>373</v>
      </c>
      <c r="B76" s="119">
        <v>2000</v>
      </c>
      <c r="C76" s="176">
        <f t="shared" si="1"/>
        <v>2000</v>
      </c>
      <c r="D76" s="80"/>
      <c r="E76" s="80"/>
      <c r="F76" s="80"/>
      <c r="G76" s="80"/>
      <c r="H76" s="80"/>
    </row>
    <row r="77" ht="20.1" customHeight="1" spans="1:8">
      <c r="A77" s="115" t="s">
        <v>381</v>
      </c>
      <c r="B77" s="119">
        <v>1800</v>
      </c>
      <c r="C77" s="176">
        <f t="shared" si="1"/>
        <v>1800</v>
      </c>
      <c r="D77" s="80"/>
      <c r="E77" s="80"/>
      <c r="F77" s="80"/>
      <c r="G77" s="80"/>
      <c r="H77" s="80"/>
    </row>
    <row r="78" ht="20.1" customHeight="1" spans="1:8">
      <c r="A78" s="115" t="s">
        <v>387</v>
      </c>
      <c r="B78" s="119">
        <v>5000</v>
      </c>
      <c r="C78" s="176">
        <f t="shared" si="1"/>
        <v>5000</v>
      </c>
      <c r="D78" s="80"/>
      <c r="E78" s="80"/>
      <c r="F78" s="80"/>
      <c r="G78" s="80"/>
      <c r="H78" s="80"/>
    </row>
    <row r="79" ht="20.1" customHeight="1" spans="1:8">
      <c r="A79" s="115" t="s">
        <v>392</v>
      </c>
      <c r="B79" s="119">
        <v>500</v>
      </c>
      <c r="C79" s="176">
        <f t="shared" si="1"/>
        <v>500</v>
      </c>
      <c r="D79" s="80"/>
      <c r="E79" s="80"/>
      <c r="F79" s="80"/>
      <c r="G79" s="80"/>
      <c r="H79" s="80"/>
    </row>
    <row r="80" ht="20.1" customHeight="1" spans="1:8">
      <c r="A80" s="115" t="s">
        <v>396</v>
      </c>
      <c r="B80" s="119">
        <v>170000</v>
      </c>
      <c r="C80" s="176">
        <f t="shared" si="1"/>
        <v>169500</v>
      </c>
      <c r="D80" s="80">
        <v>500</v>
      </c>
      <c r="E80" s="80"/>
      <c r="F80" s="80"/>
      <c r="G80" s="80"/>
      <c r="H80" s="80"/>
    </row>
    <row r="81" ht="20.1" customHeight="1" spans="1:8">
      <c r="A81" s="115" t="s">
        <v>397</v>
      </c>
      <c r="B81" s="119">
        <v>6700</v>
      </c>
      <c r="C81" s="176">
        <f t="shared" si="1"/>
        <v>6700</v>
      </c>
      <c r="D81" s="80"/>
      <c r="E81" s="80"/>
      <c r="F81" s="80"/>
      <c r="G81" s="80"/>
      <c r="H81" s="80"/>
    </row>
    <row r="82" ht="20.1" customHeight="1" spans="1:8">
      <c r="A82" s="115" t="s">
        <v>411</v>
      </c>
      <c r="B82" s="119">
        <v>1500</v>
      </c>
      <c r="C82" s="176">
        <f t="shared" si="1"/>
        <v>1500</v>
      </c>
      <c r="D82" s="80"/>
      <c r="E82" s="80"/>
      <c r="F82" s="80"/>
      <c r="G82" s="80"/>
      <c r="H82" s="80"/>
    </row>
    <row r="83" ht="20.1" customHeight="1" spans="1:8">
      <c r="A83" s="115" t="s">
        <v>416</v>
      </c>
      <c r="B83" s="119">
        <v>0</v>
      </c>
      <c r="C83" s="176">
        <f t="shared" si="1"/>
        <v>0</v>
      </c>
      <c r="D83" s="80"/>
      <c r="E83" s="80"/>
      <c r="F83" s="80"/>
      <c r="G83" s="80"/>
      <c r="H83" s="80"/>
    </row>
    <row r="84" ht="20.1" customHeight="1" spans="1:8">
      <c r="A84" s="115" t="s">
        <v>418</v>
      </c>
      <c r="B84" s="119">
        <v>84720</v>
      </c>
      <c r="C84" s="176">
        <f t="shared" si="1"/>
        <v>84220</v>
      </c>
      <c r="D84" s="80">
        <v>500</v>
      </c>
      <c r="E84" s="80"/>
      <c r="F84" s="80"/>
      <c r="G84" s="80"/>
      <c r="H84" s="80"/>
    </row>
    <row r="85" ht="20.1" customHeight="1" spans="1:8">
      <c r="A85" s="115" t="s">
        <v>427</v>
      </c>
      <c r="B85" s="119">
        <v>50</v>
      </c>
      <c r="C85" s="176">
        <f t="shared" si="1"/>
        <v>50</v>
      </c>
      <c r="D85" s="80"/>
      <c r="E85" s="80"/>
      <c r="F85" s="80"/>
      <c r="G85" s="80"/>
      <c r="H85" s="80"/>
    </row>
    <row r="86" ht="20.1" customHeight="1" spans="1:8">
      <c r="A86" s="115" t="s">
        <v>431</v>
      </c>
      <c r="B86" s="119">
        <v>23000</v>
      </c>
      <c r="C86" s="176">
        <f t="shared" si="1"/>
        <v>23000</v>
      </c>
      <c r="D86" s="80"/>
      <c r="E86" s="80"/>
      <c r="F86" s="80"/>
      <c r="G86" s="80"/>
      <c r="H86" s="80"/>
    </row>
    <row r="87" ht="20.1" customHeight="1" spans="1:8">
      <c r="A87" s="115" t="s">
        <v>441</v>
      </c>
      <c r="B87" s="119">
        <v>1500</v>
      </c>
      <c r="C87" s="176">
        <f t="shared" si="1"/>
        <v>1500</v>
      </c>
      <c r="D87" s="80"/>
      <c r="E87" s="80"/>
      <c r="F87" s="80"/>
      <c r="G87" s="80"/>
      <c r="H87" s="80"/>
    </row>
    <row r="88" ht="20.1" customHeight="1" spans="1:8">
      <c r="A88" s="115" t="s">
        <v>449</v>
      </c>
      <c r="B88" s="119">
        <v>700</v>
      </c>
      <c r="C88" s="176">
        <f t="shared" si="1"/>
        <v>700</v>
      </c>
      <c r="D88" s="80"/>
      <c r="E88" s="80"/>
      <c r="F88" s="80"/>
      <c r="G88" s="80"/>
      <c r="H88" s="80"/>
    </row>
    <row r="89" ht="20.1" customHeight="1" spans="1:8">
      <c r="A89" s="115" t="s">
        <v>456</v>
      </c>
      <c r="B89" s="119">
        <v>10000</v>
      </c>
      <c r="C89" s="176">
        <f t="shared" si="1"/>
        <v>10000</v>
      </c>
      <c r="D89" s="80"/>
      <c r="E89" s="80"/>
      <c r="F89" s="80"/>
      <c r="G89" s="80"/>
      <c r="H89" s="80"/>
    </row>
    <row r="90" ht="20.1" customHeight="1" spans="1:8">
      <c r="A90" s="115" t="s">
        <v>464</v>
      </c>
      <c r="B90" s="119">
        <v>1500</v>
      </c>
      <c r="C90" s="176">
        <f t="shared" si="1"/>
        <v>1500</v>
      </c>
      <c r="D90" s="80"/>
      <c r="E90" s="80"/>
      <c r="F90" s="80"/>
      <c r="G90" s="80"/>
      <c r="H90" s="80"/>
    </row>
    <row r="91" ht="20.1" customHeight="1" spans="1:8">
      <c r="A91" s="115" t="s">
        <v>470</v>
      </c>
      <c r="B91" s="119">
        <v>230</v>
      </c>
      <c r="C91" s="176">
        <f t="shared" si="1"/>
        <v>230</v>
      </c>
      <c r="D91" s="80"/>
      <c r="E91" s="80"/>
      <c r="F91" s="80"/>
      <c r="G91" s="80"/>
      <c r="H91" s="80"/>
    </row>
    <row r="92" ht="20.1" customHeight="1" spans="1:8">
      <c r="A92" s="115" t="s">
        <v>472</v>
      </c>
      <c r="B92" s="119">
        <v>13000</v>
      </c>
      <c r="C92" s="176">
        <f t="shared" si="1"/>
        <v>13000</v>
      </c>
      <c r="D92" s="80"/>
      <c r="E92" s="80"/>
      <c r="F92" s="80"/>
      <c r="G92" s="80"/>
      <c r="H92" s="80"/>
    </row>
    <row r="93" ht="20.1" customHeight="1" spans="1:8">
      <c r="A93" s="115" t="s">
        <v>475</v>
      </c>
      <c r="B93" s="119">
        <v>4400</v>
      </c>
      <c r="C93" s="176">
        <f t="shared" si="1"/>
        <v>4400</v>
      </c>
      <c r="D93" s="80"/>
      <c r="E93" s="80"/>
      <c r="F93" s="80"/>
      <c r="G93" s="80"/>
      <c r="H93" s="80"/>
    </row>
    <row r="94" ht="20.1" customHeight="1" spans="1:8">
      <c r="A94" s="115" t="s">
        <v>478</v>
      </c>
      <c r="B94" s="119">
        <v>200</v>
      </c>
      <c r="C94" s="176">
        <f t="shared" si="1"/>
        <v>200</v>
      </c>
      <c r="D94" s="80"/>
      <c r="E94" s="80"/>
      <c r="F94" s="80"/>
      <c r="G94" s="80"/>
      <c r="H94" s="80"/>
    </row>
    <row r="95" ht="20.1" customHeight="1" spans="1:8">
      <c r="A95" s="115" t="s">
        <v>481</v>
      </c>
      <c r="B95" s="119"/>
      <c r="C95" s="176">
        <f t="shared" si="1"/>
        <v>0</v>
      </c>
      <c r="D95" s="80"/>
      <c r="E95" s="80"/>
      <c r="F95" s="80"/>
      <c r="G95" s="80"/>
      <c r="H95" s="80"/>
    </row>
    <row r="96" ht="20.1" customHeight="1" spans="1:8">
      <c r="A96" s="115" t="s">
        <v>484</v>
      </c>
      <c r="B96" s="119"/>
      <c r="C96" s="176">
        <f t="shared" si="1"/>
        <v>0</v>
      </c>
      <c r="D96" s="80"/>
      <c r="E96" s="80"/>
      <c r="F96" s="80"/>
      <c r="G96" s="80"/>
      <c r="H96" s="80"/>
    </row>
    <row r="97" ht="20.1" customHeight="1" spans="1:8">
      <c r="A97" s="115" t="s">
        <v>487</v>
      </c>
      <c r="B97" s="119">
        <v>6500</v>
      </c>
      <c r="C97" s="176">
        <f t="shared" si="1"/>
        <v>6500</v>
      </c>
      <c r="D97" s="80"/>
      <c r="E97" s="80"/>
      <c r="F97" s="80"/>
      <c r="G97" s="80"/>
      <c r="H97" s="80"/>
    </row>
    <row r="98" ht="20.1" customHeight="1" spans="1:8">
      <c r="A98" s="115" t="s">
        <v>491</v>
      </c>
      <c r="B98" s="119"/>
      <c r="C98" s="176">
        <f t="shared" si="1"/>
        <v>0</v>
      </c>
      <c r="D98" s="80"/>
      <c r="E98" s="80"/>
      <c r="F98" s="80"/>
      <c r="G98" s="80"/>
      <c r="H98" s="80"/>
    </row>
    <row r="99" ht="20.1" customHeight="1" spans="1:8">
      <c r="A99" s="171" t="s">
        <v>495</v>
      </c>
      <c r="B99" s="119">
        <v>1000</v>
      </c>
      <c r="C99" s="176">
        <f t="shared" si="1"/>
        <v>1000</v>
      </c>
      <c r="D99" s="80"/>
      <c r="E99" s="80"/>
      <c r="F99" s="80"/>
      <c r="G99" s="80"/>
      <c r="H99" s="80"/>
    </row>
    <row r="100" ht="20.1" customHeight="1" spans="1:8">
      <c r="A100" s="115" t="s">
        <v>499</v>
      </c>
      <c r="B100" s="119"/>
      <c r="C100" s="176">
        <f t="shared" si="1"/>
        <v>0</v>
      </c>
      <c r="D100" s="80"/>
      <c r="E100" s="80"/>
      <c r="F100" s="80"/>
      <c r="G100" s="80"/>
      <c r="H100" s="80"/>
    </row>
    <row r="101" ht="20.1" customHeight="1" spans="1:8">
      <c r="A101" s="115" t="s">
        <v>502</v>
      </c>
      <c r="B101" s="119">
        <v>15000</v>
      </c>
      <c r="C101" s="176">
        <f t="shared" si="1"/>
        <v>15000</v>
      </c>
      <c r="D101" s="80"/>
      <c r="E101" s="80"/>
      <c r="F101" s="80"/>
      <c r="G101" s="80"/>
      <c r="H101" s="80"/>
    </row>
    <row r="102" ht="20.1" customHeight="1" spans="1:8">
      <c r="A102" s="115" t="s">
        <v>503</v>
      </c>
      <c r="B102" s="119">
        <v>100000</v>
      </c>
      <c r="C102" s="176">
        <f t="shared" si="1"/>
        <v>87000</v>
      </c>
      <c r="D102" s="80">
        <v>13000</v>
      </c>
      <c r="E102" s="80"/>
      <c r="F102" s="80"/>
      <c r="G102" s="80"/>
      <c r="H102" s="80"/>
    </row>
    <row r="103" ht="20.1" customHeight="1" spans="1:8">
      <c r="A103" s="115" t="s">
        <v>504</v>
      </c>
      <c r="B103" s="119">
        <v>2000</v>
      </c>
      <c r="C103" s="176">
        <f t="shared" si="1"/>
        <v>2000</v>
      </c>
      <c r="D103" s="80"/>
      <c r="E103" s="80"/>
      <c r="F103" s="80"/>
      <c r="G103" s="80"/>
      <c r="H103" s="80"/>
    </row>
    <row r="104" ht="20.1" customHeight="1" spans="1:8">
      <c r="A104" s="115" t="s">
        <v>506</v>
      </c>
      <c r="B104" s="119">
        <v>24000</v>
      </c>
      <c r="C104" s="176">
        <f t="shared" si="1"/>
        <v>21000</v>
      </c>
      <c r="D104" s="80">
        <v>3000</v>
      </c>
      <c r="E104" s="80"/>
      <c r="F104" s="80"/>
      <c r="G104" s="80"/>
      <c r="H104" s="80"/>
    </row>
    <row r="105" ht="20.1" customHeight="1" spans="1:8">
      <c r="A105" s="115" t="s">
        <v>520</v>
      </c>
      <c r="B105" s="119">
        <v>10000</v>
      </c>
      <c r="C105" s="176">
        <f t="shared" si="1"/>
        <v>10000</v>
      </c>
      <c r="D105" s="80"/>
      <c r="E105" s="80"/>
      <c r="F105" s="80"/>
      <c r="G105" s="80"/>
      <c r="H105" s="80"/>
    </row>
    <row r="106" ht="20.1" customHeight="1" spans="1:8">
      <c r="A106" s="115" t="s">
        <v>524</v>
      </c>
      <c r="B106" s="119">
        <v>25000</v>
      </c>
      <c r="C106" s="176">
        <f t="shared" si="1"/>
        <v>15000</v>
      </c>
      <c r="D106" s="80">
        <v>10000</v>
      </c>
      <c r="E106" s="80"/>
      <c r="F106" s="80"/>
      <c r="G106" s="80"/>
      <c r="H106" s="80"/>
    </row>
    <row r="107" ht="20.1" customHeight="1" spans="1:8">
      <c r="A107" s="115" t="s">
        <v>536</v>
      </c>
      <c r="B107" s="119">
        <v>30</v>
      </c>
      <c r="C107" s="176">
        <f t="shared" si="1"/>
        <v>30</v>
      </c>
      <c r="D107" s="80"/>
      <c r="E107" s="80"/>
      <c r="F107" s="80"/>
      <c r="G107" s="80"/>
      <c r="H107" s="80"/>
    </row>
    <row r="108" ht="20.1" customHeight="1" spans="1:8">
      <c r="A108" s="115" t="s">
        <v>539</v>
      </c>
      <c r="B108" s="119">
        <v>8000</v>
      </c>
      <c r="C108" s="176">
        <f t="shared" si="1"/>
        <v>8000</v>
      </c>
      <c r="D108" s="80"/>
      <c r="E108" s="80"/>
      <c r="F108" s="80"/>
      <c r="G108" s="80"/>
      <c r="H108" s="80"/>
    </row>
    <row r="109" ht="20.1" customHeight="1" spans="1:8">
      <c r="A109" s="115" t="s">
        <v>543</v>
      </c>
      <c r="B109" s="182"/>
      <c r="C109" s="176">
        <f t="shared" si="1"/>
        <v>0</v>
      </c>
      <c r="D109" s="80"/>
      <c r="E109" s="80"/>
      <c r="F109" s="80"/>
      <c r="G109" s="80"/>
      <c r="H109" s="80"/>
    </row>
    <row r="110" ht="20.1" customHeight="1" spans="1:8">
      <c r="A110" s="115" t="s">
        <v>548</v>
      </c>
      <c r="B110" s="119">
        <v>21000</v>
      </c>
      <c r="C110" s="176">
        <f t="shared" si="1"/>
        <v>21000</v>
      </c>
      <c r="D110" s="80"/>
      <c r="E110" s="80"/>
      <c r="F110" s="80"/>
      <c r="G110" s="80"/>
      <c r="H110" s="80"/>
    </row>
    <row r="111" ht="20.1" customHeight="1" spans="1:8">
      <c r="A111" s="115" t="s">
        <v>552</v>
      </c>
      <c r="B111" s="119">
        <v>8670</v>
      </c>
      <c r="C111" s="176">
        <f t="shared" si="1"/>
        <v>8670</v>
      </c>
      <c r="D111" s="80"/>
      <c r="E111" s="80"/>
      <c r="F111" s="80"/>
      <c r="G111" s="80"/>
      <c r="H111" s="80"/>
    </row>
    <row r="112" ht="20.1" customHeight="1" spans="1:8">
      <c r="A112" s="115" t="s">
        <v>556</v>
      </c>
      <c r="B112" s="119"/>
      <c r="C112" s="176">
        <f t="shared" si="1"/>
        <v>0</v>
      </c>
      <c r="D112" s="80"/>
      <c r="E112" s="80"/>
      <c r="F112" s="80"/>
      <c r="G112" s="80"/>
      <c r="H112" s="80"/>
    </row>
    <row r="113" ht="20.1" customHeight="1" spans="1:8">
      <c r="A113" s="115" t="s">
        <v>559</v>
      </c>
      <c r="B113" s="119">
        <v>1000</v>
      </c>
      <c r="C113" s="176">
        <f t="shared" si="1"/>
        <v>1000</v>
      </c>
      <c r="D113" s="80"/>
      <c r="E113" s="80"/>
      <c r="F113" s="80"/>
      <c r="G113" s="80"/>
      <c r="H113" s="80"/>
    </row>
    <row r="114" ht="20.1" customHeight="1" spans="1:8">
      <c r="A114" s="115" t="s">
        <v>563</v>
      </c>
      <c r="B114" s="119"/>
      <c r="C114" s="176">
        <f t="shared" si="1"/>
        <v>0</v>
      </c>
      <c r="D114" s="80"/>
      <c r="E114" s="80"/>
      <c r="F114" s="80"/>
      <c r="G114" s="80"/>
      <c r="H114" s="80"/>
    </row>
    <row r="115" ht="20.1" customHeight="1" spans="1:8">
      <c r="A115" s="183" t="s">
        <v>564</v>
      </c>
      <c r="B115" s="119">
        <v>300</v>
      </c>
      <c r="C115" s="176">
        <f t="shared" si="1"/>
        <v>300</v>
      </c>
      <c r="D115" s="80"/>
      <c r="E115" s="80"/>
      <c r="F115" s="80"/>
      <c r="G115" s="80"/>
      <c r="H115" s="80"/>
    </row>
    <row r="116" ht="20.1" customHeight="1" spans="1:8">
      <c r="A116" s="183" t="s">
        <v>565</v>
      </c>
      <c r="B116" s="119">
        <v>5000</v>
      </c>
      <c r="C116" s="176">
        <f t="shared" si="1"/>
        <v>2000</v>
      </c>
      <c r="D116" s="80">
        <v>3000</v>
      </c>
      <c r="E116" s="80"/>
      <c r="F116" s="80"/>
      <c r="G116" s="80"/>
      <c r="H116" s="80"/>
    </row>
    <row r="117" ht="20.1" customHeight="1" spans="1:8">
      <c r="A117" s="183" t="s">
        <v>566</v>
      </c>
      <c r="B117" s="119">
        <v>800</v>
      </c>
      <c r="C117" s="176">
        <f t="shared" si="1"/>
        <v>800</v>
      </c>
      <c r="D117" s="80"/>
      <c r="E117" s="80"/>
      <c r="F117" s="80"/>
      <c r="G117" s="80"/>
      <c r="H117" s="80"/>
    </row>
    <row r="118" ht="20.1" customHeight="1" spans="1:8">
      <c r="A118" s="183" t="s">
        <v>573</v>
      </c>
      <c r="B118" s="119">
        <v>100</v>
      </c>
      <c r="C118" s="176">
        <f t="shared" si="1"/>
        <v>100</v>
      </c>
      <c r="D118" s="80"/>
      <c r="E118" s="80"/>
      <c r="F118" s="80"/>
      <c r="G118" s="80"/>
      <c r="H118" s="80"/>
    </row>
    <row r="119" ht="20.1" customHeight="1" spans="1:8">
      <c r="A119" s="183" t="s">
        <v>577</v>
      </c>
      <c r="B119" s="119">
        <v>500</v>
      </c>
      <c r="C119" s="176">
        <f t="shared" si="1"/>
        <v>500</v>
      </c>
      <c r="D119" s="80"/>
      <c r="E119" s="80"/>
      <c r="F119" s="80"/>
      <c r="G119" s="80"/>
      <c r="H119" s="80"/>
    </row>
    <row r="120" ht="20.1" customHeight="1" spans="1:8">
      <c r="A120" s="183" t="s">
        <v>586</v>
      </c>
      <c r="B120" s="119">
        <v>1000</v>
      </c>
      <c r="C120" s="176">
        <f t="shared" si="1"/>
        <v>0</v>
      </c>
      <c r="D120" s="80">
        <v>1000</v>
      </c>
      <c r="E120" s="80"/>
      <c r="F120" s="80"/>
      <c r="G120" s="80"/>
      <c r="H120" s="80"/>
    </row>
    <row r="121" ht="20.1" customHeight="1" spans="1:8">
      <c r="A121" s="183" t="s">
        <v>591</v>
      </c>
      <c r="B121" s="119"/>
      <c r="C121" s="176">
        <f t="shared" si="1"/>
        <v>0</v>
      </c>
      <c r="D121" s="80"/>
      <c r="E121" s="80"/>
      <c r="F121" s="80"/>
      <c r="G121" s="80"/>
      <c r="H121" s="80"/>
    </row>
    <row r="122" ht="20.1" customHeight="1" spans="1:8">
      <c r="A122" s="183" t="s">
        <v>598</v>
      </c>
      <c r="B122" s="119">
        <v>100</v>
      </c>
      <c r="C122" s="176">
        <f t="shared" si="1"/>
        <v>100</v>
      </c>
      <c r="D122" s="80"/>
      <c r="E122" s="80"/>
      <c r="F122" s="80"/>
      <c r="G122" s="80"/>
      <c r="H122" s="80"/>
    </row>
    <row r="123" ht="20.1" customHeight="1" spans="1:8">
      <c r="A123" s="183" t="s">
        <v>604</v>
      </c>
      <c r="B123" s="119"/>
      <c r="C123" s="176">
        <f t="shared" si="1"/>
        <v>0</v>
      </c>
      <c r="D123" s="80"/>
      <c r="E123" s="80"/>
      <c r="F123" s="80"/>
      <c r="G123" s="80"/>
      <c r="H123" s="80"/>
    </row>
    <row r="124" ht="20.1" customHeight="1" spans="1:8">
      <c r="A124" s="183" t="s">
        <v>607</v>
      </c>
      <c r="B124" s="119">
        <v>200</v>
      </c>
      <c r="C124" s="176">
        <f t="shared" si="1"/>
        <v>200</v>
      </c>
      <c r="D124" s="80"/>
      <c r="E124" s="80"/>
      <c r="F124" s="80"/>
      <c r="G124" s="80"/>
      <c r="H124" s="80"/>
    </row>
    <row r="125" ht="20.1" customHeight="1" spans="1:8">
      <c r="A125" s="183" t="s">
        <v>610</v>
      </c>
      <c r="B125" s="119"/>
      <c r="C125" s="176">
        <f t="shared" si="1"/>
        <v>0</v>
      </c>
      <c r="D125" s="80"/>
      <c r="E125" s="80"/>
      <c r="F125" s="80"/>
      <c r="G125" s="80"/>
      <c r="H125" s="80"/>
    </row>
    <row r="126" ht="20.1" customHeight="1" spans="1:8">
      <c r="A126" s="183" t="s">
        <v>611</v>
      </c>
      <c r="B126" s="119">
        <v>100</v>
      </c>
      <c r="C126" s="176">
        <f t="shared" si="1"/>
        <v>100</v>
      </c>
      <c r="D126" s="80"/>
      <c r="E126" s="80"/>
      <c r="F126" s="80"/>
      <c r="G126" s="80"/>
      <c r="H126" s="80"/>
    </row>
    <row r="127" ht="20.1" customHeight="1" spans="1:8">
      <c r="A127" s="183" t="s">
        <v>612</v>
      </c>
      <c r="B127" s="119">
        <v>200</v>
      </c>
      <c r="C127" s="176">
        <f t="shared" si="1"/>
        <v>200</v>
      </c>
      <c r="D127" s="80"/>
      <c r="E127" s="80"/>
      <c r="F127" s="80"/>
      <c r="G127" s="80"/>
      <c r="H127" s="80"/>
    </row>
    <row r="128" ht="20.1" customHeight="1" spans="1:8">
      <c r="A128" s="183" t="s">
        <v>618</v>
      </c>
      <c r="B128" s="119"/>
      <c r="C128" s="176">
        <f t="shared" si="1"/>
        <v>0</v>
      </c>
      <c r="D128" s="80"/>
      <c r="E128" s="80"/>
      <c r="F128" s="80"/>
      <c r="G128" s="80"/>
      <c r="H128" s="80"/>
    </row>
    <row r="129" ht="20.1" customHeight="1" spans="1:8">
      <c r="A129" s="183" t="s">
        <v>619</v>
      </c>
      <c r="B129" s="119"/>
      <c r="C129" s="176">
        <f t="shared" si="1"/>
        <v>0</v>
      </c>
      <c r="D129" s="80"/>
      <c r="E129" s="80"/>
      <c r="F129" s="80"/>
      <c r="G129" s="80"/>
      <c r="H129" s="80"/>
    </row>
    <row r="130" ht="20.1" customHeight="1" spans="1:8">
      <c r="A130" s="183" t="s">
        <v>620</v>
      </c>
      <c r="B130" s="119">
        <v>2000</v>
      </c>
      <c r="C130" s="176">
        <f t="shared" si="1"/>
        <v>0</v>
      </c>
      <c r="D130" s="80">
        <v>2000</v>
      </c>
      <c r="E130" s="80"/>
      <c r="F130" s="80"/>
      <c r="G130" s="80"/>
      <c r="H130" s="80"/>
    </row>
    <row r="131" ht="20.1" customHeight="1" spans="1:8">
      <c r="A131" s="183" t="s">
        <v>630</v>
      </c>
      <c r="B131" s="119"/>
      <c r="C131" s="176">
        <f t="shared" si="1"/>
        <v>0</v>
      </c>
      <c r="D131" s="80"/>
      <c r="E131" s="80"/>
      <c r="F131" s="80"/>
      <c r="G131" s="80"/>
      <c r="H131" s="80"/>
    </row>
    <row r="132" ht="20.1" customHeight="1" spans="1:8">
      <c r="A132" s="183" t="s">
        <v>631</v>
      </c>
      <c r="B132" s="119">
        <v>33000</v>
      </c>
      <c r="C132" s="176">
        <f t="shared" si="1"/>
        <v>31000</v>
      </c>
      <c r="D132" s="80">
        <v>2000</v>
      </c>
      <c r="E132" s="80"/>
      <c r="F132" s="80"/>
      <c r="G132" s="80"/>
      <c r="H132" s="80"/>
    </row>
    <row r="133" ht="20.1" customHeight="1" spans="1:8">
      <c r="A133" s="183" t="s">
        <v>632</v>
      </c>
      <c r="B133" s="119">
        <v>21000</v>
      </c>
      <c r="C133" s="176">
        <f t="shared" si="1"/>
        <v>19000</v>
      </c>
      <c r="D133" s="80">
        <v>2000</v>
      </c>
      <c r="E133" s="80"/>
      <c r="F133" s="80"/>
      <c r="G133" s="80"/>
      <c r="H133" s="80"/>
    </row>
    <row r="134" ht="20.1" customHeight="1" spans="1:8">
      <c r="A134" s="183" t="s">
        <v>640</v>
      </c>
      <c r="B134" s="119"/>
      <c r="C134" s="176">
        <f t="shared" si="1"/>
        <v>0</v>
      </c>
      <c r="D134" s="80"/>
      <c r="E134" s="80"/>
      <c r="F134" s="80"/>
      <c r="G134" s="80"/>
      <c r="H134" s="80"/>
    </row>
    <row r="135" ht="20.1" customHeight="1" spans="1:8">
      <c r="A135" s="183" t="s">
        <v>641</v>
      </c>
      <c r="B135" s="119">
        <v>9500</v>
      </c>
      <c r="C135" s="176">
        <f t="shared" ref="C135:C198" si="2">B135-D135</f>
        <v>9500</v>
      </c>
      <c r="D135" s="80"/>
      <c r="E135" s="80"/>
      <c r="F135" s="80"/>
      <c r="G135" s="80"/>
      <c r="H135" s="80"/>
    </row>
    <row r="136" ht="20.1" customHeight="1" spans="1:8">
      <c r="A136" s="183" t="s">
        <v>644</v>
      </c>
      <c r="B136" s="119">
        <v>2000</v>
      </c>
      <c r="C136" s="176">
        <f t="shared" si="2"/>
        <v>2000</v>
      </c>
      <c r="D136" s="80"/>
      <c r="E136" s="80"/>
      <c r="F136" s="80"/>
      <c r="G136" s="80"/>
      <c r="H136" s="80"/>
    </row>
    <row r="137" ht="20.1" customHeight="1" spans="1:8">
      <c r="A137" s="183" t="s">
        <v>645</v>
      </c>
      <c r="B137" s="119"/>
      <c r="C137" s="176">
        <f t="shared" si="2"/>
        <v>0</v>
      </c>
      <c r="D137" s="80"/>
      <c r="E137" s="80"/>
      <c r="F137" s="80"/>
      <c r="G137" s="80"/>
      <c r="H137" s="80"/>
    </row>
    <row r="138" ht="20.1" customHeight="1" spans="1:8">
      <c r="A138" s="183" t="s">
        <v>646</v>
      </c>
      <c r="B138" s="119">
        <v>500</v>
      </c>
      <c r="C138" s="176">
        <f t="shared" si="2"/>
        <v>500</v>
      </c>
      <c r="D138" s="80"/>
      <c r="E138" s="80"/>
      <c r="F138" s="80"/>
      <c r="G138" s="80"/>
      <c r="H138" s="80"/>
    </row>
    <row r="139" ht="20.1" customHeight="1" spans="1:8">
      <c r="A139" s="183" t="s">
        <v>647</v>
      </c>
      <c r="B139" s="119">
        <v>335600</v>
      </c>
      <c r="C139" s="176">
        <f t="shared" si="2"/>
        <v>265600</v>
      </c>
      <c r="D139" s="80">
        <v>70000</v>
      </c>
      <c r="E139" s="80"/>
      <c r="F139" s="80"/>
      <c r="G139" s="80"/>
      <c r="H139" s="80"/>
    </row>
    <row r="140" ht="20.1" customHeight="1" spans="1:8">
      <c r="A140" s="183" t="s">
        <v>648</v>
      </c>
      <c r="B140" s="119">
        <v>65000</v>
      </c>
      <c r="C140" s="176">
        <f t="shared" si="2"/>
        <v>45000</v>
      </c>
      <c r="D140" s="80">
        <v>20000</v>
      </c>
      <c r="E140" s="80"/>
      <c r="F140" s="80"/>
      <c r="G140" s="80"/>
      <c r="H140" s="80"/>
    </row>
    <row r="141" ht="20.1" customHeight="1" spans="1:8">
      <c r="A141" s="183" t="s">
        <v>670</v>
      </c>
      <c r="B141" s="119">
        <v>23000</v>
      </c>
      <c r="C141" s="176">
        <f t="shared" si="2"/>
        <v>23000</v>
      </c>
      <c r="D141" s="80"/>
      <c r="E141" s="80"/>
      <c r="F141" s="80"/>
      <c r="G141" s="80"/>
      <c r="H141" s="80"/>
    </row>
    <row r="142" ht="20.1" customHeight="1" spans="1:8">
      <c r="A142" s="183" t="s">
        <v>691</v>
      </c>
      <c r="B142" s="119">
        <v>43000</v>
      </c>
      <c r="C142" s="176">
        <f t="shared" si="2"/>
        <v>43000</v>
      </c>
      <c r="D142" s="80"/>
      <c r="E142" s="80"/>
      <c r="F142" s="80"/>
      <c r="G142" s="80"/>
      <c r="H142" s="80"/>
    </row>
    <row r="143" ht="20.1" customHeight="1" spans="1:8">
      <c r="A143" s="183" t="s">
        <v>715</v>
      </c>
      <c r="B143" s="119">
        <v>191400</v>
      </c>
      <c r="C143" s="176">
        <f t="shared" si="2"/>
        <v>141400</v>
      </c>
      <c r="D143" s="80">
        <v>50000</v>
      </c>
      <c r="E143" s="80"/>
      <c r="F143" s="80"/>
      <c r="G143" s="80"/>
      <c r="H143" s="80"/>
    </row>
    <row r="144" ht="20.1" customHeight="1" spans="1:8">
      <c r="A144" s="183" t="s">
        <v>723</v>
      </c>
      <c r="B144" s="119">
        <v>1200</v>
      </c>
      <c r="C144" s="176">
        <f t="shared" si="2"/>
        <v>1200</v>
      </c>
      <c r="D144" s="80"/>
      <c r="E144" s="80"/>
      <c r="F144" s="80"/>
      <c r="G144" s="80"/>
      <c r="H144" s="80"/>
    </row>
    <row r="145" ht="20.1" customHeight="1" spans="1:8">
      <c r="A145" s="183" t="s">
        <v>730</v>
      </c>
      <c r="B145" s="119">
        <v>2000</v>
      </c>
      <c r="C145" s="176">
        <f t="shared" si="2"/>
        <v>2000</v>
      </c>
      <c r="D145" s="80"/>
      <c r="E145" s="80"/>
      <c r="F145" s="80"/>
      <c r="G145" s="80"/>
      <c r="H145" s="80"/>
    </row>
    <row r="146" ht="20.1" customHeight="1" spans="1:8">
      <c r="A146" s="183" t="s">
        <v>737</v>
      </c>
      <c r="B146" s="119"/>
      <c r="C146" s="176">
        <f t="shared" si="2"/>
        <v>0</v>
      </c>
      <c r="D146" s="80"/>
      <c r="E146" s="80"/>
      <c r="F146" s="80"/>
      <c r="G146" s="80"/>
      <c r="H146" s="80"/>
    </row>
    <row r="147" ht="20.1" customHeight="1" spans="1:8">
      <c r="A147" s="183" t="s">
        <v>740</v>
      </c>
      <c r="B147" s="119">
        <v>10000</v>
      </c>
      <c r="C147" s="176">
        <f t="shared" si="2"/>
        <v>10000</v>
      </c>
      <c r="D147" s="80"/>
      <c r="E147" s="80"/>
      <c r="F147" s="80"/>
      <c r="G147" s="80"/>
      <c r="H147" s="80"/>
    </row>
    <row r="148" ht="20.1" customHeight="1" spans="1:8">
      <c r="A148" s="184" t="s">
        <v>743</v>
      </c>
      <c r="B148" s="119">
        <v>50000</v>
      </c>
      <c r="C148" s="176">
        <f t="shared" si="2"/>
        <v>50000</v>
      </c>
      <c r="D148" s="80"/>
      <c r="E148" s="80"/>
      <c r="F148" s="80"/>
      <c r="G148" s="80"/>
      <c r="H148" s="80"/>
    </row>
    <row r="149" ht="20.1" customHeight="1" spans="1:8">
      <c r="A149" s="183" t="s">
        <v>744</v>
      </c>
      <c r="B149" s="119">
        <v>4000</v>
      </c>
      <c r="C149" s="176">
        <f t="shared" si="2"/>
        <v>4000</v>
      </c>
      <c r="D149" s="80"/>
      <c r="E149" s="80"/>
      <c r="F149" s="80"/>
      <c r="G149" s="80"/>
      <c r="H149" s="80"/>
    </row>
    <row r="150" ht="20.1" customHeight="1" spans="1:8">
      <c r="A150" s="183" t="s">
        <v>764</v>
      </c>
      <c r="B150" s="119"/>
      <c r="C150" s="176">
        <f t="shared" si="2"/>
        <v>0</v>
      </c>
      <c r="D150" s="80"/>
      <c r="E150" s="80"/>
      <c r="F150" s="80"/>
      <c r="G150" s="80"/>
      <c r="H150" s="80"/>
    </row>
    <row r="151" ht="20.1" customHeight="1" spans="1:8">
      <c r="A151" s="183" t="s">
        <v>771</v>
      </c>
      <c r="B151" s="119">
        <v>50</v>
      </c>
      <c r="C151" s="176">
        <f t="shared" si="2"/>
        <v>50</v>
      </c>
      <c r="D151" s="80"/>
      <c r="E151" s="80"/>
      <c r="F151" s="80"/>
      <c r="G151" s="80"/>
      <c r="H151" s="80"/>
    </row>
    <row r="152" ht="20.1" customHeight="1" spans="1:8">
      <c r="A152" s="183" t="s">
        <v>778</v>
      </c>
      <c r="B152" s="119">
        <v>500</v>
      </c>
      <c r="C152" s="176">
        <f t="shared" si="2"/>
        <v>500</v>
      </c>
      <c r="D152" s="80"/>
      <c r="E152" s="80"/>
      <c r="F152" s="80"/>
      <c r="G152" s="80"/>
      <c r="H152" s="80"/>
    </row>
    <row r="153" ht="20.1" customHeight="1" spans="1:8">
      <c r="A153" s="183" t="s">
        <v>783</v>
      </c>
      <c r="B153" s="119"/>
      <c r="C153" s="176">
        <f t="shared" si="2"/>
        <v>0</v>
      </c>
      <c r="D153" s="80"/>
      <c r="E153" s="80"/>
      <c r="F153" s="80"/>
      <c r="G153" s="80"/>
      <c r="H153" s="80"/>
    </row>
    <row r="154" ht="20.1" customHeight="1" spans="1:8">
      <c r="A154" s="183" t="s">
        <v>786</v>
      </c>
      <c r="B154" s="119">
        <v>45150</v>
      </c>
      <c r="C154" s="176">
        <f t="shared" si="2"/>
        <v>45150</v>
      </c>
      <c r="D154" s="80"/>
      <c r="E154" s="80"/>
      <c r="F154" s="80"/>
      <c r="G154" s="80"/>
      <c r="H154" s="80"/>
    </row>
    <row r="155" ht="20.1" customHeight="1" spans="1:8">
      <c r="A155" s="183" t="s">
        <v>791</v>
      </c>
      <c r="B155" s="119">
        <v>300</v>
      </c>
      <c r="C155" s="176">
        <f t="shared" si="2"/>
        <v>300</v>
      </c>
      <c r="D155" s="80"/>
      <c r="E155" s="80"/>
      <c r="F155" s="80"/>
      <c r="G155" s="80"/>
      <c r="H155" s="80"/>
    </row>
    <row r="156" ht="20.1" customHeight="1" spans="1:8">
      <c r="A156" s="183" t="s">
        <v>794</v>
      </c>
      <c r="B156" s="119">
        <v>1000</v>
      </c>
      <c r="C156" s="176">
        <f t="shared" si="2"/>
        <v>1000</v>
      </c>
      <c r="D156" s="80"/>
      <c r="E156" s="80"/>
      <c r="F156" s="80"/>
      <c r="G156" s="80"/>
      <c r="H156" s="80"/>
    </row>
    <row r="157" ht="20.1" customHeight="1" spans="1:8">
      <c r="A157" s="183" t="s">
        <v>795</v>
      </c>
      <c r="B157" s="119">
        <v>50</v>
      </c>
      <c r="C157" s="176">
        <f t="shared" si="2"/>
        <v>50</v>
      </c>
      <c r="D157" s="80"/>
      <c r="E157" s="80"/>
      <c r="F157" s="80"/>
      <c r="G157" s="80"/>
      <c r="H157" s="80"/>
    </row>
    <row r="158" ht="20.1" customHeight="1" spans="1:8">
      <c r="A158" s="183" t="s">
        <v>802</v>
      </c>
      <c r="B158" s="119">
        <v>800</v>
      </c>
      <c r="C158" s="176">
        <f t="shared" si="2"/>
        <v>800</v>
      </c>
      <c r="D158" s="80"/>
      <c r="E158" s="80"/>
      <c r="F158" s="80"/>
      <c r="G158" s="80"/>
      <c r="H158" s="80"/>
    </row>
    <row r="159" ht="20.1" customHeight="1" spans="1:8">
      <c r="A159" s="183" t="s">
        <v>815</v>
      </c>
      <c r="B159" s="119"/>
      <c r="C159" s="176">
        <f t="shared" si="2"/>
        <v>0</v>
      </c>
      <c r="D159" s="80"/>
      <c r="E159" s="80"/>
      <c r="F159" s="80"/>
      <c r="G159" s="80"/>
      <c r="H159" s="80"/>
    </row>
    <row r="160" ht="20.1" customHeight="1" spans="1:8">
      <c r="A160" s="183" t="s">
        <v>817</v>
      </c>
      <c r="B160" s="119">
        <v>50</v>
      </c>
      <c r="C160" s="176">
        <f t="shared" si="2"/>
        <v>50</v>
      </c>
      <c r="D160" s="80"/>
      <c r="E160" s="80"/>
      <c r="F160" s="80"/>
      <c r="G160" s="80"/>
      <c r="H160" s="80"/>
    </row>
    <row r="161" ht="20.1" customHeight="1" spans="1:8">
      <c r="A161" s="183" t="s">
        <v>824</v>
      </c>
      <c r="B161" s="119"/>
      <c r="C161" s="176">
        <f t="shared" si="2"/>
        <v>0</v>
      </c>
      <c r="D161" s="80"/>
      <c r="E161" s="80"/>
      <c r="F161" s="80"/>
      <c r="G161" s="80"/>
      <c r="H161" s="80"/>
    </row>
    <row r="162" ht="20.1" customHeight="1" spans="1:8">
      <c r="A162" s="183" t="s">
        <v>828</v>
      </c>
      <c r="B162" s="119">
        <v>100</v>
      </c>
      <c r="C162" s="176">
        <f t="shared" si="2"/>
        <v>100</v>
      </c>
      <c r="D162" s="80"/>
      <c r="E162" s="80"/>
      <c r="F162" s="80"/>
      <c r="G162" s="80"/>
      <c r="H162" s="80"/>
    </row>
    <row r="163" ht="20.1" customHeight="1" spans="1:8">
      <c r="A163" s="183" t="s">
        <v>833</v>
      </c>
      <c r="B163" s="119"/>
      <c r="C163" s="176">
        <f t="shared" si="2"/>
        <v>0</v>
      </c>
      <c r="D163" s="80"/>
      <c r="E163" s="80"/>
      <c r="F163" s="80"/>
      <c r="G163" s="80"/>
      <c r="H163" s="80"/>
    </row>
    <row r="164" ht="20.1" customHeight="1" spans="1:8">
      <c r="A164" s="183" t="s">
        <v>839</v>
      </c>
      <c r="B164" s="182">
        <v>1000</v>
      </c>
      <c r="C164" s="176">
        <f t="shared" si="2"/>
        <v>1000</v>
      </c>
      <c r="D164" s="80"/>
      <c r="E164" s="80"/>
      <c r="F164" s="80"/>
      <c r="G164" s="80"/>
      <c r="H164" s="80"/>
    </row>
    <row r="165" ht="20.1" customHeight="1" spans="1:8">
      <c r="A165" s="183" t="s">
        <v>840</v>
      </c>
      <c r="B165" s="119">
        <v>900</v>
      </c>
      <c r="C165" s="176">
        <f t="shared" si="2"/>
        <v>900</v>
      </c>
      <c r="D165" s="80"/>
      <c r="E165" s="80"/>
      <c r="F165" s="80"/>
      <c r="G165" s="80"/>
      <c r="H165" s="80"/>
    </row>
    <row r="166" ht="20.1" customHeight="1" spans="1:8">
      <c r="A166" s="183" t="s">
        <v>846</v>
      </c>
      <c r="B166" s="119">
        <v>100</v>
      </c>
      <c r="C166" s="176">
        <f t="shared" si="2"/>
        <v>100</v>
      </c>
      <c r="D166" s="80"/>
      <c r="E166" s="80"/>
      <c r="F166" s="80"/>
      <c r="G166" s="80"/>
      <c r="H166" s="80"/>
    </row>
    <row r="167" ht="20.1" customHeight="1" spans="1:8">
      <c r="A167" s="183" t="s">
        <v>849</v>
      </c>
      <c r="B167" s="119"/>
      <c r="C167" s="176">
        <f t="shared" si="2"/>
        <v>0</v>
      </c>
      <c r="D167" s="80"/>
      <c r="E167" s="80"/>
      <c r="F167" s="80"/>
      <c r="G167" s="80"/>
      <c r="H167" s="80"/>
    </row>
    <row r="168" ht="20.1" customHeight="1" spans="1:8">
      <c r="A168" s="183" t="s">
        <v>852</v>
      </c>
      <c r="B168" s="119"/>
      <c r="C168" s="176">
        <f t="shared" si="2"/>
        <v>0</v>
      </c>
      <c r="D168" s="80"/>
      <c r="E168" s="80"/>
      <c r="F168" s="80"/>
      <c r="G168" s="80"/>
      <c r="H168" s="80"/>
    </row>
    <row r="169" ht="20.1" customHeight="1" spans="1:8">
      <c r="A169" s="183" t="s">
        <v>853</v>
      </c>
      <c r="B169" s="182"/>
      <c r="C169" s="176">
        <f t="shared" si="2"/>
        <v>0</v>
      </c>
      <c r="D169" s="80"/>
      <c r="E169" s="80"/>
      <c r="F169" s="80"/>
      <c r="G169" s="80"/>
      <c r="H169" s="80"/>
    </row>
    <row r="170" ht="20.1" customHeight="1" spans="1:8">
      <c r="A170" s="183" t="s">
        <v>856</v>
      </c>
      <c r="B170" s="182"/>
      <c r="C170" s="176">
        <f t="shared" si="2"/>
        <v>0</v>
      </c>
      <c r="D170" s="80"/>
      <c r="E170" s="80"/>
      <c r="F170" s="80"/>
      <c r="G170" s="80"/>
      <c r="H170" s="80"/>
    </row>
    <row r="171" ht="20.1" customHeight="1" spans="1:8">
      <c r="A171" s="183" t="s">
        <v>866</v>
      </c>
      <c r="B171" s="119"/>
      <c r="C171" s="176">
        <f t="shared" si="2"/>
        <v>0</v>
      </c>
      <c r="D171" s="80"/>
      <c r="E171" s="80"/>
      <c r="F171" s="80"/>
      <c r="G171" s="80"/>
      <c r="H171" s="80"/>
    </row>
    <row r="172" ht="20.1" customHeight="1" spans="1:8">
      <c r="A172" s="183" t="s">
        <v>872</v>
      </c>
      <c r="B172" s="182"/>
      <c r="C172" s="176">
        <f t="shared" si="2"/>
        <v>0</v>
      </c>
      <c r="D172" s="80"/>
      <c r="E172" s="80"/>
      <c r="F172" s="80"/>
      <c r="G172" s="80"/>
      <c r="H172" s="80"/>
    </row>
    <row r="173" ht="20.1" customHeight="1" spans="1:8">
      <c r="A173" s="183" t="s">
        <v>875</v>
      </c>
      <c r="B173" s="119"/>
      <c r="C173" s="176">
        <f t="shared" si="2"/>
        <v>0</v>
      </c>
      <c r="D173" s="80"/>
      <c r="E173" s="80"/>
      <c r="F173" s="80"/>
      <c r="G173" s="80"/>
      <c r="H173" s="80"/>
    </row>
    <row r="174" ht="20.1" customHeight="1" spans="1:8">
      <c r="A174" s="183" t="s">
        <v>878</v>
      </c>
      <c r="B174" s="119"/>
      <c r="C174" s="176">
        <f t="shared" si="2"/>
        <v>0</v>
      </c>
      <c r="D174" s="80"/>
      <c r="E174" s="80"/>
      <c r="F174" s="80"/>
      <c r="G174" s="80"/>
      <c r="H174" s="80"/>
    </row>
    <row r="175" ht="20.1" customHeight="1" spans="1:8">
      <c r="A175" s="183" t="s">
        <v>879</v>
      </c>
      <c r="B175" s="119"/>
      <c r="C175" s="176">
        <f t="shared" si="2"/>
        <v>0</v>
      </c>
      <c r="D175" s="80"/>
      <c r="E175" s="80"/>
      <c r="F175" s="80"/>
      <c r="G175" s="80"/>
      <c r="H175" s="80"/>
    </row>
    <row r="176" ht="20.1" customHeight="1" spans="1:8">
      <c r="A176" s="183" t="s">
        <v>880</v>
      </c>
      <c r="B176" s="119"/>
      <c r="C176" s="176">
        <f t="shared" si="2"/>
        <v>0</v>
      </c>
      <c r="D176" s="80"/>
      <c r="E176" s="80"/>
      <c r="F176" s="80"/>
      <c r="G176" s="80"/>
      <c r="H176" s="80"/>
    </row>
    <row r="177" ht="20.1" customHeight="1" spans="1:8">
      <c r="A177" s="183" t="s">
        <v>881</v>
      </c>
      <c r="B177" s="119"/>
      <c r="C177" s="176">
        <f t="shared" si="2"/>
        <v>0</v>
      </c>
      <c r="D177" s="80"/>
      <c r="E177" s="80"/>
      <c r="F177" s="80"/>
      <c r="G177" s="80"/>
      <c r="H177" s="80"/>
    </row>
    <row r="178" ht="20.1" customHeight="1" spans="1:8">
      <c r="A178" s="183" t="s">
        <v>882</v>
      </c>
      <c r="B178" s="119"/>
      <c r="C178" s="176">
        <f t="shared" si="2"/>
        <v>0</v>
      </c>
      <c r="D178" s="80"/>
      <c r="E178" s="80"/>
      <c r="F178" s="80"/>
      <c r="G178" s="80"/>
      <c r="H178" s="80"/>
    </row>
    <row r="179" ht="20.1" customHeight="1" spans="1:8">
      <c r="A179" s="183" t="s">
        <v>883</v>
      </c>
      <c r="B179" s="119"/>
      <c r="C179" s="176">
        <f t="shared" si="2"/>
        <v>0</v>
      </c>
      <c r="D179" s="80"/>
      <c r="E179" s="80"/>
      <c r="F179" s="80"/>
      <c r="G179" s="80"/>
      <c r="H179" s="80"/>
    </row>
    <row r="180" ht="20.1" customHeight="1" spans="1:8">
      <c r="A180" s="183" t="s">
        <v>884</v>
      </c>
      <c r="B180" s="119"/>
      <c r="C180" s="176">
        <f t="shared" si="2"/>
        <v>0</v>
      </c>
      <c r="D180" s="80"/>
      <c r="E180" s="80"/>
      <c r="F180" s="80"/>
      <c r="G180" s="80"/>
      <c r="H180" s="80"/>
    </row>
    <row r="181" ht="20.1" customHeight="1" spans="1:8">
      <c r="A181" s="183" t="s">
        <v>885</v>
      </c>
      <c r="B181" s="119"/>
      <c r="C181" s="176">
        <f t="shared" si="2"/>
        <v>0</v>
      </c>
      <c r="D181" s="80"/>
      <c r="E181" s="80"/>
      <c r="F181" s="80"/>
      <c r="G181" s="80"/>
      <c r="H181" s="80"/>
    </row>
    <row r="182" ht="20.1" customHeight="1" spans="1:8">
      <c r="A182" s="183" t="s">
        <v>886</v>
      </c>
      <c r="B182" s="119"/>
      <c r="C182" s="176">
        <f t="shared" si="2"/>
        <v>0</v>
      </c>
      <c r="D182" s="80"/>
      <c r="E182" s="80"/>
      <c r="F182" s="80"/>
      <c r="G182" s="80"/>
      <c r="H182" s="80"/>
    </row>
    <row r="183" ht="20.1" customHeight="1" spans="1:8">
      <c r="A183" s="183" t="s">
        <v>887</v>
      </c>
      <c r="B183" s="119"/>
      <c r="C183" s="176">
        <f t="shared" si="2"/>
        <v>0</v>
      </c>
      <c r="D183" s="80"/>
      <c r="E183" s="80"/>
      <c r="F183" s="80"/>
      <c r="G183" s="80"/>
      <c r="H183" s="80"/>
    </row>
    <row r="184" ht="20.1" customHeight="1" spans="1:8">
      <c r="A184" s="183" t="s">
        <v>888</v>
      </c>
      <c r="B184" s="119">
        <v>5000</v>
      </c>
      <c r="C184" s="176">
        <f t="shared" si="2"/>
        <v>5000</v>
      </c>
      <c r="D184" s="80"/>
      <c r="E184" s="80"/>
      <c r="F184" s="80"/>
      <c r="G184" s="80"/>
      <c r="H184" s="80"/>
    </row>
    <row r="185" ht="20.1" customHeight="1" spans="1:8">
      <c r="A185" s="183" t="s">
        <v>889</v>
      </c>
      <c r="B185" s="119">
        <v>5000</v>
      </c>
      <c r="C185" s="176">
        <f t="shared" si="2"/>
        <v>5000</v>
      </c>
      <c r="D185" s="80"/>
      <c r="E185" s="80"/>
      <c r="F185" s="80"/>
      <c r="G185" s="80"/>
      <c r="H185" s="80"/>
    </row>
    <row r="186" ht="20.1" customHeight="1" spans="1:8">
      <c r="A186" s="183" t="s">
        <v>912</v>
      </c>
      <c r="B186" s="119"/>
      <c r="C186" s="176">
        <f t="shared" si="2"/>
        <v>0</v>
      </c>
      <c r="D186" s="80"/>
      <c r="E186" s="80"/>
      <c r="F186" s="80"/>
      <c r="G186" s="80"/>
      <c r="H186" s="80"/>
    </row>
    <row r="187" ht="20.1" customHeight="1" spans="1:8">
      <c r="A187" s="183" t="s">
        <v>924</v>
      </c>
      <c r="B187" s="119"/>
      <c r="C187" s="176">
        <f t="shared" si="2"/>
        <v>0</v>
      </c>
      <c r="D187" s="80"/>
      <c r="E187" s="80"/>
      <c r="F187" s="80"/>
      <c r="G187" s="80"/>
      <c r="H187" s="80"/>
    </row>
    <row r="188" ht="20.1" customHeight="1" spans="1:8">
      <c r="A188" s="183" t="s">
        <v>925</v>
      </c>
      <c r="B188" s="119">
        <v>26000</v>
      </c>
      <c r="C188" s="176">
        <f t="shared" si="2"/>
        <v>14000</v>
      </c>
      <c r="D188" s="80">
        <v>12000</v>
      </c>
      <c r="E188" s="80"/>
      <c r="F188" s="80"/>
      <c r="G188" s="80"/>
      <c r="H188" s="80"/>
    </row>
    <row r="189" ht="20.1" customHeight="1" spans="1:8">
      <c r="A189" s="183" t="s">
        <v>926</v>
      </c>
      <c r="B189" s="119">
        <v>26000</v>
      </c>
      <c r="C189" s="176">
        <f t="shared" si="2"/>
        <v>14000</v>
      </c>
      <c r="D189" s="80">
        <v>12000</v>
      </c>
      <c r="E189" s="80"/>
      <c r="F189" s="80"/>
      <c r="G189" s="80"/>
      <c r="H189" s="80"/>
    </row>
    <row r="190" ht="20.1" customHeight="1" spans="1:8">
      <c r="A190" s="183" t="s">
        <v>937</v>
      </c>
      <c r="B190" s="119"/>
      <c r="C190" s="176">
        <f t="shared" si="2"/>
        <v>0</v>
      </c>
      <c r="D190" s="80"/>
      <c r="E190" s="80"/>
      <c r="F190" s="80"/>
      <c r="G190" s="80"/>
      <c r="H190" s="80"/>
    </row>
    <row r="191" ht="20.1" customHeight="1" spans="1:8">
      <c r="A191" s="183" t="s">
        <v>941</v>
      </c>
      <c r="B191" s="119"/>
      <c r="C191" s="176">
        <f t="shared" si="2"/>
        <v>0</v>
      </c>
      <c r="D191" s="80"/>
      <c r="E191" s="80"/>
      <c r="F191" s="80"/>
      <c r="G191" s="80"/>
      <c r="H191" s="80"/>
    </row>
    <row r="192" ht="20.1" customHeight="1" spans="1:8">
      <c r="A192" s="183" t="s">
        <v>945</v>
      </c>
      <c r="B192" s="182">
        <v>500</v>
      </c>
      <c r="C192" s="176">
        <f t="shared" si="2"/>
        <v>500</v>
      </c>
      <c r="D192" s="80"/>
      <c r="E192" s="80"/>
      <c r="F192" s="80"/>
      <c r="G192" s="80"/>
      <c r="H192" s="80"/>
    </row>
    <row r="193" ht="20.1" customHeight="1" spans="1:8">
      <c r="A193" s="183" t="s">
        <v>946</v>
      </c>
      <c r="B193" s="119"/>
      <c r="C193" s="176">
        <f t="shared" si="2"/>
        <v>0</v>
      </c>
      <c r="D193" s="80"/>
      <c r="E193" s="80"/>
      <c r="F193" s="80"/>
      <c r="G193" s="80"/>
      <c r="H193" s="80"/>
    </row>
    <row r="194" ht="20.1" customHeight="1" spans="1:8">
      <c r="A194" s="183" t="s">
        <v>960</v>
      </c>
      <c r="B194" s="119"/>
      <c r="C194" s="176">
        <f t="shared" si="2"/>
        <v>0</v>
      </c>
      <c r="D194" s="80"/>
      <c r="E194" s="80"/>
      <c r="F194" s="80"/>
      <c r="G194" s="80"/>
      <c r="H194" s="80"/>
    </row>
    <row r="195" ht="20.1" customHeight="1" spans="1:8">
      <c r="A195" s="183" t="s">
        <v>966</v>
      </c>
      <c r="B195" s="119"/>
      <c r="C195" s="176">
        <f t="shared" si="2"/>
        <v>0</v>
      </c>
      <c r="D195" s="80"/>
      <c r="E195" s="80"/>
      <c r="F195" s="80"/>
      <c r="G195" s="80"/>
      <c r="H195" s="80"/>
    </row>
    <row r="196" ht="20.1" customHeight="1" spans="1:8">
      <c r="A196" s="183" t="s">
        <v>972</v>
      </c>
      <c r="B196" s="119">
        <v>500</v>
      </c>
      <c r="C196" s="176">
        <f t="shared" si="2"/>
        <v>500</v>
      </c>
      <c r="D196" s="80"/>
      <c r="E196" s="80"/>
      <c r="F196" s="80"/>
      <c r="G196" s="80"/>
      <c r="H196" s="80"/>
    </row>
    <row r="197" ht="20.1" customHeight="1" spans="1:8">
      <c r="A197" s="183" t="s">
        <v>985</v>
      </c>
      <c r="B197" s="119">
        <v>5000</v>
      </c>
      <c r="C197" s="176">
        <f t="shared" si="2"/>
        <v>2000</v>
      </c>
      <c r="D197" s="80">
        <v>3000</v>
      </c>
      <c r="E197" s="80"/>
      <c r="F197" s="80"/>
      <c r="G197" s="80"/>
      <c r="H197" s="80"/>
    </row>
    <row r="198" ht="20.1" customHeight="1" spans="1:8">
      <c r="A198" s="183" t="s">
        <v>986</v>
      </c>
      <c r="B198" s="119">
        <v>2500</v>
      </c>
      <c r="C198" s="176">
        <f t="shared" si="2"/>
        <v>1000</v>
      </c>
      <c r="D198" s="80">
        <v>1500</v>
      </c>
      <c r="E198" s="80"/>
      <c r="F198" s="80"/>
      <c r="G198" s="80"/>
      <c r="H198" s="80"/>
    </row>
    <row r="199" ht="20.1" customHeight="1" spans="1:8">
      <c r="A199" s="183" t="s">
        <v>994</v>
      </c>
      <c r="B199" s="119">
        <v>2300</v>
      </c>
      <c r="C199" s="176">
        <f t="shared" ref="C199:C212" si="3">B199-D199</f>
        <v>800</v>
      </c>
      <c r="D199" s="80">
        <v>1500</v>
      </c>
      <c r="E199" s="80"/>
      <c r="F199" s="80"/>
      <c r="G199" s="80"/>
      <c r="H199" s="80"/>
    </row>
    <row r="200" ht="20.1" customHeight="1" spans="1:8">
      <c r="A200" s="183" t="s">
        <v>997</v>
      </c>
      <c r="B200" s="119"/>
      <c r="C200" s="176">
        <f t="shared" si="3"/>
        <v>0</v>
      </c>
      <c r="D200" s="80"/>
      <c r="E200" s="80"/>
      <c r="F200" s="80"/>
      <c r="G200" s="80"/>
      <c r="H200" s="80"/>
    </row>
    <row r="201" ht="20.1" customHeight="1" spans="1:8">
      <c r="A201" s="183" t="s">
        <v>1000</v>
      </c>
      <c r="B201" s="119"/>
      <c r="C201" s="176">
        <f t="shared" si="3"/>
        <v>0</v>
      </c>
      <c r="D201" s="80"/>
      <c r="E201" s="80"/>
      <c r="F201" s="80"/>
      <c r="G201" s="80"/>
      <c r="H201" s="80"/>
    </row>
    <row r="202" ht="20.1" customHeight="1" spans="1:8">
      <c r="A202" s="183" t="s">
        <v>1004</v>
      </c>
      <c r="B202" s="119">
        <v>200</v>
      </c>
      <c r="C202" s="176">
        <f t="shared" si="3"/>
        <v>200</v>
      </c>
      <c r="D202" s="80"/>
      <c r="E202" s="80"/>
      <c r="F202" s="80"/>
      <c r="G202" s="80"/>
      <c r="H202" s="80"/>
    </row>
    <row r="203" ht="20.1" customHeight="1" spans="1:8">
      <c r="A203" s="183" t="s">
        <v>1014</v>
      </c>
      <c r="B203" s="119"/>
      <c r="C203" s="176">
        <f t="shared" si="3"/>
        <v>0</v>
      </c>
      <c r="D203" s="80"/>
      <c r="E203" s="80"/>
      <c r="F203" s="80"/>
      <c r="G203" s="80"/>
      <c r="H203" s="80"/>
    </row>
    <row r="204" ht="20.1" customHeight="1" spans="1:8">
      <c r="A204" s="183" t="s">
        <v>1018</v>
      </c>
      <c r="B204" s="119"/>
      <c r="C204" s="176">
        <f t="shared" si="3"/>
        <v>0</v>
      </c>
      <c r="D204" s="80"/>
      <c r="E204" s="80"/>
      <c r="F204" s="80"/>
      <c r="G204" s="80"/>
      <c r="H204" s="80"/>
    </row>
    <row r="205" ht="20.1" customHeight="1" spans="1:8">
      <c r="A205" s="183" t="s">
        <v>1022</v>
      </c>
      <c r="B205" s="119"/>
      <c r="C205" s="176">
        <f t="shared" si="3"/>
        <v>0</v>
      </c>
      <c r="D205" s="80"/>
      <c r="E205" s="80"/>
      <c r="F205" s="80"/>
      <c r="G205" s="80"/>
      <c r="H205" s="80"/>
    </row>
    <row r="206" ht="20.1" customHeight="1" spans="1:8">
      <c r="A206" s="185" t="s">
        <v>1139</v>
      </c>
      <c r="B206" s="119">
        <v>16000</v>
      </c>
      <c r="C206" s="176">
        <f t="shared" si="3"/>
        <v>16000</v>
      </c>
      <c r="D206" s="80"/>
      <c r="E206" s="80"/>
      <c r="F206" s="80"/>
      <c r="G206" s="80"/>
      <c r="H206" s="80"/>
    </row>
    <row r="207" ht="20.1" customHeight="1" spans="1:8">
      <c r="A207" s="185" t="s">
        <v>1140</v>
      </c>
      <c r="B207" s="119">
        <v>48300</v>
      </c>
      <c r="C207" s="176">
        <f t="shared" si="3"/>
        <v>48300</v>
      </c>
      <c r="D207" s="80"/>
      <c r="E207" s="80"/>
      <c r="F207" s="80"/>
      <c r="G207" s="80"/>
      <c r="H207" s="80"/>
    </row>
    <row r="208" ht="20.1" customHeight="1" spans="1:8">
      <c r="A208" s="185" t="s">
        <v>1141</v>
      </c>
      <c r="B208" s="119">
        <v>48300</v>
      </c>
      <c r="C208" s="176">
        <f t="shared" si="3"/>
        <v>48300</v>
      </c>
      <c r="D208" s="80"/>
      <c r="E208" s="80"/>
      <c r="F208" s="80"/>
      <c r="G208" s="80"/>
      <c r="H208" s="80"/>
    </row>
    <row r="209" ht="20.1" customHeight="1" spans="1:8">
      <c r="A209" s="185" t="s">
        <v>1142</v>
      </c>
      <c r="B209" s="119">
        <v>200</v>
      </c>
      <c r="C209" s="176">
        <f t="shared" si="3"/>
        <v>200</v>
      </c>
      <c r="D209" s="80"/>
      <c r="E209" s="80"/>
      <c r="F209" s="80"/>
      <c r="G209" s="80"/>
      <c r="H209" s="80"/>
    </row>
    <row r="210" ht="20.1" customHeight="1" spans="1:8">
      <c r="A210" s="185" t="s">
        <v>1143</v>
      </c>
      <c r="B210" s="119">
        <v>21400</v>
      </c>
      <c r="C210" s="176">
        <f t="shared" si="3"/>
        <v>8400</v>
      </c>
      <c r="D210" s="80">
        <v>13000</v>
      </c>
      <c r="E210" s="80"/>
      <c r="F210" s="80"/>
      <c r="G210" s="80"/>
      <c r="H210" s="80"/>
    </row>
    <row r="211" ht="20.1" customHeight="1" spans="1:8">
      <c r="A211" s="185" t="s">
        <v>1144</v>
      </c>
      <c r="B211" s="119"/>
      <c r="C211" s="176">
        <f t="shared" si="3"/>
        <v>0</v>
      </c>
      <c r="D211" s="80"/>
      <c r="E211" s="80"/>
      <c r="F211" s="80"/>
      <c r="G211" s="80"/>
      <c r="H211" s="80"/>
    </row>
    <row r="212" ht="20.1" customHeight="1" spans="1:8">
      <c r="A212" s="185" t="s">
        <v>1145</v>
      </c>
      <c r="B212" s="119">
        <v>21400</v>
      </c>
      <c r="C212" s="176">
        <f t="shared" si="3"/>
        <v>8400</v>
      </c>
      <c r="D212" s="80">
        <v>13000</v>
      </c>
      <c r="E212" s="80"/>
      <c r="F212" s="80"/>
      <c r="G212" s="80"/>
      <c r="H212" s="80"/>
    </row>
    <row r="213" ht="20.1" customHeight="1" spans="1:8">
      <c r="A213" s="185"/>
      <c r="B213" s="80"/>
      <c r="C213" s="80"/>
      <c r="D213" s="80"/>
      <c r="E213" s="80"/>
      <c r="F213" s="80"/>
      <c r="G213" s="80"/>
      <c r="H213" s="80"/>
    </row>
    <row r="214" ht="20.1" customHeight="1" spans="1:8">
      <c r="A214" s="185"/>
      <c r="B214" s="80"/>
      <c r="C214" s="80"/>
      <c r="D214" s="80"/>
      <c r="E214" s="80"/>
      <c r="F214" s="80"/>
      <c r="G214" s="80"/>
      <c r="H214" s="80"/>
    </row>
    <row r="215" ht="20.1" customHeight="1" spans="1:8">
      <c r="A215" s="185"/>
      <c r="B215" s="80"/>
      <c r="C215" s="80"/>
      <c r="D215" s="80"/>
      <c r="E215" s="80"/>
      <c r="F215" s="80"/>
      <c r="G215" s="80"/>
      <c r="H215" s="80"/>
    </row>
    <row r="216" ht="20.1" customHeight="1" spans="1:8">
      <c r="A216" s="185"/>
      <c r="B216" s="80"/>
      <c r="C216" s="80"/>
      <c r="D216" s="80"/>
      <c r="E216" s="80"/>
      <c r="F216" s="80"/>
      <c r="G216" s="80"/>
      <c r="H216" s="80"/>
    </row>
    <row r="217" ht="20.1" customHeight="1" spans="1:8">
      <c r="A217" s="80"/>
      <c r="B217" s="80"/>
      <c r="C217" s="80"/>
      <c r="D217" s="80"/>
      <c r="E217" s="80"/>
      <c r="F217" s="80"/>
      <c r="G217" s="80"/>
      <c r="H217" s="80"/>
    </row>
    <row r="218" ht="20.1" customHeight="1" spans="1:8">
      <c r="A218" s="80"/>
      <c r="B218" s="80"/>
      <c r="C218" s="80"/>
      <c r="D218" s="80"/>
      <c r="E218" s="80"/>
      <c r="F218" s="80"/>
      <c r="G218" s="80"/>
      <c r="H218" s="80"/>
    </row>
    <row r="219" ht="20.1" customHeight="1" spans="1:8">
      <c r="A219" s="80"/>
      <c r="B219" s="80"/>
      <c r="C219" s="80"/>
      <c r="D219" s="80"/>
      <c r="E219" s="80"/>
      <c r="F219" s="80"/>
      <c r="G219" s="80"/>
      <c r="H219" s="80"/>
    </row>
    <row r="220" ht="20.1" customHeight="1" spans="1:8">
      <c r="A220" s="80"/>
      <c r="B220" s="80"/>
      <c r="C220" s="80"/>
      <c r="D220" s="80"/>
      <c r="E220" s="80"/>
      <c r="F220" s="80"/>
      <c r="G220" s="80"/>
      <c r="H220" s="80"/>
    </row>
    <row r="221" s="100" customFormat="1" ht="20.1" customHeight="1" spans="1:8">
      <c r="A221" s="80" t="s">
        <v>1146</v>
      </c>
      <c r="B221" s="80">
        <v>1500000</v>
      </c>
      <c r="C221" s="80">
        <v>1373500</v>
      </c>
      <c r="D221" s="80">
        <v>126500</v>
      </c>
      <c r="E221" s="80"/>
      <c r="F221" s="80"/>
      <c r="G221" s="80"/>
      <c r="H221" s="80"/>
    </row>
  </sheetData>
  <autoFilter ref="A5:H212">
    <extLst/>
  </autoFilter>
  <mergeCells count="9">
    <mergeCell ref="A2:H2"/>
    <mergeCell ref="A4:A5"/>
    <mergeCell ref="B4:B5"/>
    <mergeCell ref="C4:C5"/>
    <mergeCell ref="D4:D5"/>
    <mergeCell ref="E4:E5"/>
    <mergeCell ref="F4:F5"/>
    <mergeCell ref="G4:G5"/>
    <mergeCell ref="H4:H5"/>
  </mergeCells>
  <printOptions horizontalCentered="1"/>
  <pageMargins left="0.47244094488189" right="0.47244094488189" top="0.47244094488189" bottom="0.354330708661417" header="0.118110236220472" footer="0.118110236220472"/>
  <pageSetup paperSize="9" scale="8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1"/>
  <sheetViews>
    <sheetView showGridLines="0" showZeros="0" workbookViewId="0">
      <pane xSplit="1" ySplit="4" topLeftCell="B5" activePane="bottomRight" state="frozen"/>
      <selection/>
      <selection pane="topRight"/>
      <selection pane="bottomLeft"/>
      <selection pane="bottomRight" activeCell="E7" sqref="E7"/>
    </sheetView>
  </sheetViews>
  <sheetFormatPr defaultColWidth="9" defaultRowHeight="13.5"/>
  <cols>
    <col min="1" max="1" width="35.5" style="100" customWidth="1"/>
    <col min="2" max="2" width="9.5" style="100" customWidth="1"/>
    <col min="3" max="17" width="7.375" style="100" customWidth="1"/>
    <col min="18" max="16384" width="9" style="100"/>
  </cols>
  <sheetData>
    <row r="1" ht="14.25" spans="1:1">
      <c r="A1" s="101" t="s">
        <v>1147</v>
      </c>
    </row>
    <row r="2" s="165" customFormat="1" ht="21" customHeight="1" spans="1:17">
      <c r="A2" s="151" t="s">
        <v>1148</v>
      </c>
      <c r="B2" s="151"/>
      <c r="C2" s="151"/>
      <c r="D2" s="151"/>
      <c r="E2" s="151"/>
      <c r="F2" s="151"/>
      <c r="G2" s="151"/>
      <c r="H2" s="151"/>
      <c r="I2" s="151"/>
      <c r="J2" s="151"/>
      <c r="K2" s="151"/>
      <c r="L2" s="151"/>
      <c r="M2" s="151"/>
      <c r="N2" s="151"/>
      <c r="O2" s="151"/>
      <c r="P2" s="151"/>
      <c r="Q2" s="151"/>
    </row>
    <row r="3" s="108" customFormat="1" ht="20.25" customHeight="1" spans="3:17">
      <c r="C3" s="167"/>
      <c r="D3" s="167"/>
      <c r="E3" s="167"/>
      <c r="F3" s="167"/>
      <c r="G3" s="167"/>
      <c r="H3" s="167"/>
      <c r="Q3" s="173" t="s">
        <v>1149</v>
      </c>
    </row>
    <row r="4" s="166" customFormat="1" ht="69.75" customHeight="1" spans="1:17">
      <c r="A4" s="168" t="s">
        <v>27</v>
      </c>
      <c r="B4" s="168" t="s">
        <v>1150</v>
      </c>
      <c r="C4" s="169" t="s">
        <v>1151</v>
      </c>
      <c r="D4" s="169" t="s">
        <v>1152</v>
      </c>
      <c r="E4" s="169" t="s">
        <v>1153</v>
      </c>
      <c r="F4" s="169" t="s">
        <v>1154</v>
      </c>
      <c r="G4" s="169" t="s">
        <v>1155</v>
      </c>
      <c r="H4" s="169" t="s">
        <v>1156</v>
      </c>
      <c r="I4" s="169" t="s">
        <v>1157</v>
      </c>
      <c r="J4" s="169" t="s">
        <v>1158</v>
      </c>
      <c r="K4" s="169" t="s">
        <v>1159</v>
      </c>
      <c r="L4" s="169" t="s">
        <v>1160</v>
      </c>
      <c r="M4" s="169" t="s">
        <v>1161</v>
      </c>
      <c r="N4" s="169" t="s">
        <v>1162</v>
      </c>
      <c r="O4" s="169" t="s">
        <v>1042</v>
      </c>
      <c r="P4" s="169" t="s">
        <v>1163</v>
      </c>
      <c r="Q4" s="169" t="s">
        <v>1164</v>
      </c>
    </row>
    <row r="5" s="108" customFormat="1" ht="20.1" customHeight="1" spans="1:17">
      <c r="A5" s="115" t="s">
        <v>1165</v>
      </c>
      <c r="B5" s="115">
        <v>150000</v>
      </c>
      <c r="C5" s="115">
        <f>60377-5549</f>
        <v>54828</v>
      </c>
      <c r="D5" s="115">
        <v>20062</v>
      </c>
      <c r="E5" s="115">
        <v>15905</v>
      </c>
      <c r="F5" s="115">
        <v>11180</v>
      </c>
      <c r="G5" s="115">
        <v>21195</v>
      </c>
      <c r="H5" s="115">
        <v>1239</v>
      </c>
      <c r="I5" s="115"/>
      <c r="J5" s="115">
        <v>0</v>
      </c>
      <c r="K5" s="115">
        <v>21308</v>
      </c>
      <c r="L5" s="115">
        <v>3514</v>
      </c>
      <c r="M5" s="115">
        <v>0</v>
      </c>
      <c r="N5" s="115">
        <v>0</v>
      </c>
      <c r="O5" s="115">
        <v>0</v>
      </c>
      <c r="P5" s="115">
        <v>0</v>
      </c>
      <c r="Q5" s="115">
        <v>769</v>
      </c>
    </row>
    <row r="6" s="108" customFormat="1" ht="20.1" customHeight="1" spans="1:17">
      <c r="A6" s="115" t="s">
        <v>190</v>
      </c>
      <c r="B6" s="115"/>
      <c r="C6" s="115">
        <v>0</v>
      </c>
      <c r="D6" s="115">
        <v>0</v>
      </c>
      <c r="E6" s="115">
        <v>0</v>
      </c>
      <c r="F6" s="115">
        <v>0</v>
      </c>
      <c r="G6" s="115">
        <v>0</v>
      </c>
      <c r="H6" s="115">
        <v>0</v>
      </c>
      <c r="I6" s="115"/>
      <c r="J6" s="115">
        <v>0</v>
      </c>
      <c r="K6" s="115">
        <v>0</v>
      </c>
      <c r="L6" s="115"/>
      <c r="M6" s="115">
        <v>0</v>
      </c>
      <c r="N6" s="115"/>
      <c r="O6" s="115"/>
      <c r="P6" s="115"/>
      <c r="Q6" s="115">
        <v>0</v>
      </c>
    </row>
    <row r="7" s="108" customFormat="1" ht="20.1" customHeight="1" spans="1:17">
      <c r="A7" s="115" t="s">
        <v>194</v>
      </c>
      <c r="B7" s="115">
        <v>1000</v>
      </c>
      <c r="C7" s="115"/>
      <c r="D7" s="115">
        <f>149+575</f>
        <v>724</v>
      </c>
      <c r="E7" s="115"/>
      <c r="F7" s="115"/>
      <c r="G7" s="115"/>
      <c r="H7" s="115"/>
      <c r="I7" s="115"/>
      <c r="J7" s="115"/>
      <c r="K7" s="115">
        <v>276</v>
      </c>
      <c r="L7" s="115"/>
      <c r="M7" s="115"/>
      <c r="N7" s="115"/>
      <c r="O7" s="115"/>
      <c r="P7" s="115"/>
      <c r="Q7" s="115"/>
    </row>
    <row r="8" s="108" customFormat="1" ht="20.1" customHeight="1" spans="1:17">
      <c r="A8" s="115" t="s">
        <v>206</v>
      </c>
      <c r="B8" s="115">
        <v>230000</v>
      </c>
      <c r="C8" s="115">
        <v>72407</v>
      </c>
      <c r="D8" s="115">
        <v>43104</v>
      </c>
      <c r="E8" s="115">
        <v>21107</v>
      </c>
      <c r="F8" s="115">
        <v>30423</v>
      </c>
      <c r="G8" s="115">
        <v>33099</v>
      </c>
      <c r="H8" s="115">
        <v>638</v>
      </c>
      <c r="I8" s="115"/>
      <c r="J8" s="115">
        <v>0</v>
      </c>
      <c r="K8" s="115">
        <f>754+25882</f>
        <v>26636</v>
      </c>
      <c r="L8" s="115">
        <v>1870</v>
      </c>
      <c r="M8" s="115">
        <v>0</v>
      </c>
      <c r="N8" s="115">
        <v>0</v>
      </c>
      <c r="O8" s="115">
        <v>0</v>
      </c>
      <c r="P8" s="115">
        <v>0</v>
      </c>
      <c r="Q8" s="115">
        <v>716</v>
      </c>
    </row>
    <row r="9" s="108" customFormat="1" ht="20.1" customHeight="1" spans="1:17">
      <c r="A9" s="115" t="s">
        <v>257</v>
      </c>
      <c r="B9" s="115">
        <v>280000</v>
      </c>
      <c r="C9" s="115">
        <v>8462</v>
      </c>
      <c r="D9" s="115">
        <v>48969</v>
      </c>
      <c r="E9" s="115">
        <v>23017</v>
      </c>
      <c r="F9" s="115">
        <v>30026</v>
      </c>
      <c r="G9" s="115">
        <f>136747-1446</f>
        <v>135301</v>
      </c>
      <c r="H9" s="115">
        <v>6145</v>
      </c>
      <c r="I9" s="115"/>
      <c r="J9" s="115">
        <v>0</v>
      </c>
      <c r="K9" s="115">
        <v>22670</v>
      </c>
      <c r="L9" s="115">
        <v>3765</v>
      </c>
      <c r="M9" s="115">
        <v>0</v>
      </c>
      <c r="N9" s="115">
        <v>0</v>
      </c>
      <c r="O9" s="115">
        <v>0</v>
      </c>
      <c r="P9" s="115">
        <v>0</v>
      </c>
      <c r="Q9" s="115">
        <v>1645</v>
      </c>
    </row>
    <row r="10" s="108" customFormat="1" ht="20.1" customHeight="1" spans="1:17">
      <c r="A10" s="115" t="s">
        <v>305</v>
      </c>
      <c r="B10" s="115">
        <v>1000</v>
      </c>
      <c r="C10" s="115">
        <v>300</v>
      </c>
      <c r="D10" s="115"/>
      <c r="E10" s="115">
        <v>300</v>
      </c>
      <c r="F10" s="115"/>
      <c r="G10" s="115">
        <v>200</v>
      </c>
      <c r="H10" s="115"/>
      <c r="I10" s="115"/>
      <c r="J10" s="115">
        <v>0</v>
      </c>
      <c r="K10" s="115">
        <v>200</v>
      </c>
      <c r="L10" s="115"/>
      <c r="M10" s="115">
        <v>0</v>
      </c>
      <c r="N10" s="115">
        <v>0</v>
      </c>
      <c r="O10" s="115">
        <v>0</v>
      </c>
      <c r="P10" s="115">
        <v>0</v>
      </c>
      <c r="Q10" s="115"/>
    </row>
    <row r="11" s="108" customFormat="1" ht="20.1" customHeight="1" spans="1:17">
      <c r="A11" s="115" t="s">
        <v>354</v>
      </c>
      <c r="B11" s="115">
        <v>20000</v>
      </c>
      <c r="C11" s="115">
        <v>3460</v>
      </c>
      <c r="D11" s="115">
        <v>2190</v>
      </c>
      <c r="E11" s="115">
        <v>2349</v>
      </c>
      <c r="F11" s="115">
        <v>1433</v>
      </c>
      <c r="G11" s="115">
        <f>8790-834</f>
        <v>7956</v>
      </c>
      <c r="H11" s="115">
        <v>79</v>
      </c>
      <c r="I11" s="115"/>
      <c r="J11" s="115">
        <v>0</v>
      </c>
      <c r="K11" s="115">
        <v>1726</v>
      </c>
      <c r="L11" s="115">
        <v>710</v>
      </c>
      <c r="M11" s="115">
        <v>0</v>
      </c>
      <c r="N11" s="115">
        <v>0</v>
      </c>
      <c r="O11" s="115">
        <v>0</v>
      </c>
      <c r="P11" s="115">
        <v>0</v>
      </c>
      <c r="Q11" s="115">
        <v>97</v>
      </c>
    </row>
    <row r="12" s="108" customFormat="1" ht="20.1" customHeight="1" spans="1:17">
      <c r="A12" s="115" t="s">
        <v>396</v>
      </c>
      <c r="B12" s="115">
        <v>170000</v>
      </c>
      <c r="C12" s="115">
        <v>20271</v>
      </c>
      <c r="D12" s="115">
        <v>9096</v>
      </c>
      <c r="E12" s="115">
        <v>5742</v>
      </c>
      <c r="F12" s="115">
        <v>1670</v>
      </c>
      <c r="G12" s="115">
        <f>26070</f>
        <v>26070</v>
      </c>
      <c r="H12" s="115">
        <v>1118</v>
      </c>
      <c r="I12" s="115"/>
      <c r="J12" s="115">
        <v>0</v>
      </c>
      <c r="K12" s="115">
        <f>5229+63390</f>
        <v>68619</v>
      </c>
      <c r="L12" s="115">
        <v>36700</v>
      </c>
      <c r="M12" s="115">
        <v>0</v>
      </c>
      <c r="N12" s="115">
        <v>0</v>
      </c>
      <c r="O12" s="115">
        <v>0</v>
      </c>
      <c r="P12" s="115">
        <v>0</v>
      </c>
      <c r="Q12" s="115">
        <v>714</v>
      </c>
    </row>
    <row r="13" s="108" customFormat="1" ht="20.1" customHeight="1" spans="1:17">
      <c r="A13" s="115" t="s">
        <v>503</v>
      </c>
      <c r="B13" s="115">
        <v>100000</v>
      </c>
      <c r="C13" s="115">
        <v>20248</v>
      </c>
      <c r="D13" s="115">
        <v>17110</v>
      </c>
      <c r="E13" s="115">
        <v>11582</v>
      </c>
      <c r="F13" s="115">
        <v>11471</v>
      </c>
      <c r="G13" s="115">
        <f>28236-3571</f>
        <v>24665</v>
      </c>
      <c r="H13" s="115">
        <v>635</v>
      </c>
      <c r="I13" s="115"/>
      <c r="J13" s="115">
        <v>0</v>
      </c>
      <c r="K13" s="115">
        <v>11218</v>
      </c>
      <c r="L13" s="115">
        <v>2527</v>
      </c>
      <c r="M13" s="115">
        <v>0</v>
      </c>
      <c r="N13" s="115">
        <v>0</v>
      </c>
      <c r="O13" s="115">
        <v>0</v>
      </c>
      <c r="P13" s="115">
        <v>0</v>
      </c>
      <c r="Q13" s="115">
        <v>544</v>
      </c>
    </row>
    <row r="14" s="108" customFormat="1" ht="20.1" customHeight="1" spans="1:17">
      <c r="A14" s="115" t="s">
        <v>565</v>
      </c>
      <c r="B14" s="115">
        <v>5000</v>
      </c>
      <c r="C14" s="115">
        <v>1136</v>
      </c>
      <c r="D14" s="115">
        <v>1126</v>
      </c>
      <c r="E14" s="115">
        <f>77+894</f>
        <v>971</v>
      </c>
      <c r="F14" s="115">
        <v>507</v>
      </c>
      <c r="G14" s="115">
        <v>402</v>
      </c>
      <c r="H14" s="115">
        <v>58</v>
      </c>
      <c r="I14" s="115"/>
      <c r="J14" s="115">
        <v>0</v>
      </c>
      <c r="K14" s="115">
        <v>587</v>
      </c>
      <c r="L14" s="115">
        <v>149</v>
      </c>
      <c r="M14" s="115">
        <v>0</v>
      </c>
      <c r="N14" s="115">
        <v>0</v>
      </c>
      <c r="O14" s="115">
        <v>0</v>
      </c>
      <c r="P14" s="115">
        <v>0</v>
      </c>
      <c r="Q14" s="115">
        <v>64</v>
      </c>
    </row>
    <row r="15" s="108" customFormat="1" ht="20.1" customHeight="1" spans="1:17">
      <c r="A15" s="115" t="s">
        <v>631</v>
      </c>
      <c r="B15" s="115">
        <v>33000</v>
      </c>
      <c r="C15" s="115">
        <v>5683</v>
      </c>
      <c r="D15" s="115">
        <v>1305</v>
      </c>
      <c r="E15" s="115">
        <f>434+4780</f>
        <v>5214</v>
      </c>
      <c r="F15" s="115">
        <v>6749</v>
      </c>
      <c r="G15" s="115">
        <v>7260</v>
      </c>
      <c r="H15" s="115">
        <v>2315</v>
      </c>
      <c r="I15" s="115"/>
      <c r="J15" s="115">
        <v>0</v>
      </c>
      <c r="K15" s="115">
        <v>3969</v>
      </c>
      <c r="L15" s="115">
        <v>95</v>
      </c>
      <c r="M15" s="115">
        <v>0</v>
      </c>
      <c r="N15" s="115">
        <v>0</v>
      </c>
      <c r="O15" s="115">
        <v>0</v>
      </c>
      <c r="P15" s="115">
        <v>0</v>
      </c>
      <c r="Q15" s="115">
        <v>410</v>
      </c>
    </row>
    <row r="16" s="108" customFormat="1" ht="20.1" customHeight="1" spans="1:17">
      <c r="A16" s="115" t="s">
        <v>647</v>
      </c>
      <c r="B16" s="115">
        <v>335600</v>
      </c>
      <c r="C16" s="115">
        <v>32784</v>
      </c>
      <c r="D16" s="115">
        <v>34078</v>
      </c>
      <c r="E16" s="115">
        <v>69991</v>
      </c>
      <c r="F16" s="115">
        <v>42486</v>
      </c>
      <c r="G16" s="115">
        <f>238+67395</f>
        <v>67633</v>
      </c>
      <c r="H16" s="115">
        <v>30255</v>
      </c>
      <c r="I16" s="115"/>
      <c r="J16" s="115">
        <v>0</v>
      </c>
      <c r="K16" s="115">
        <v>55048</v>
      </c>
      <c r="L16" s="115">
        <v>1470</v>
      </c>
      <c r="M16" s="115">
        <v>0</v>
      </c>
      <c r="N16" s="115">
        <v>0</v>
      </c>
      <c r="O16" s="115">
        <v>0</v>
      </c>
      <c r="P16" s="115">
        <v>0</v>
      </c>
      <c r="Q16" s="115">
        <v>1855</v>
      </c>
    </row>
    <row r="17" s="108" customFormat="1" ht="20.1" customHeight="1" spans="1:17">
      <c r="A17" s="115" t="s">
        <v>743</v>
      </c>
      <c r="B17" s="115">
        <v>50000</v>
      </c>
      <c r="C17" s="115">
        <v>4628</v>
      </c>
      <c r="D17" s="115">
        <v>32466</v>
      </c>
      <c r="E17" s="115">
        <v>4166</v>
      </c>
      <c r="F17" s="115">
        <v>5001</v>
      </c>
      <c r="G17" s="115">
        <v>994</v>
      </c>
      <c r="H17" s="115">
        <v>40</v>
      </c>
      <c r="I17" s="115"/>
      <c r="J17" s="115">
        <v>0</v>
      </c>
      <c r="K17" s="115">
        <v>2547</v>
      </c>
      <c r="L17" s="115">
        <v>92</v>
      </c>
      <c r="M17" s="115">
        <v>0</v>
      </c>
      <c r="N17" s="115">
        <v>0</v>
      </c>
      <c r="O17" s="115">
        <v>0</v>
      </c>
      <c r="P17" s="115">
        <v>0</v>
      </c>
      <c r="Q17" s="115">
        <v>66</v>
      </c>
    </row>
    <row r="18" s="108" customFormat="1" ht="20.1" customHeight="1" spans="1:17">
      <c r="A18" s="170" t="s">
        <v>794</v>
      </c>
      <c r="B18" s="115">
        <v>1000</v>
      </c>
      <c r="C18" s="115">
        <v>168</v>
      </c>
      <c r="D18" s="115">
        <v>237</v>
      </c>
      <c r="E18" s="115">
        <f>481-348</f>
        <v>133</v>
      </c>
      <c r="F18" s="115"/>
      <c r="G18" s="115">
        <v>203</v>
      </c>
      <c r="H18" s="115">
        <v>9</v>
      </c>
      <c r="I18" s="115"/>
      <c r="J18" s="115">
        <v>0</v>
      </c>
      <c r="K18" s="115">
        <v>241</v>
      </c>
      <c r="L18" s="115"/>
      <c r="M18" s="115">
        <v>0</v>
      </c>
      <c r="N18" s="115"/>
      <c r="O18" s="115"/>
      <c r="P18" s="115"/>
      <c r="Q18" s="115">
        <v>9</v>
      </c>
    </row>
    <row r="19" s="108" customFormat="1" ht="20.1" customHeight="1" spans="1:17">
      <c r="A19" s="170" t="s">
        <v>839</v>
      </c>
      <c r="B19" s="115">
        <v>1000</v>
      </c>
      <c r="C19" s="115">
        <f>474+140</f>
        <v>614</v>
      </c>
      <c r="D19" s="115">
        <v>168</v>
      </c>
      <c r="E19" s="115">
        <v>118</v>
      </c>
      <c r="F19" s="115"/>
      <c r="G19" s="115">
        <v>100</v>
      </c>
      <c r="H19" s="115"/>
      <c r="I19" s="115"/>
      <c r="J19" s="115">
        <v>0</v>
      </c>
      <c r="K19" s="115"/>
      <c r="L19" s="115"/>
      <c r="M19" s="115">
        <v>0</v>
      </c>
      <c r="N19" s="115">
        <v>0</v>
      </c>
      <c r="O19" s="115">
        <v>0</v>
      </c>
      <c r="P19" s="115">
        <v>0</v>
      </c>
      <c r="Q19" s="115"/>
    </row>
    <row r="20" s="108" customFormat="1" ht="20.1" customHeight="1" spans="1:17">
      <c r="A20" s="171" t="s">
        <v>852</v>
      </c>
      <c r="B20" s="115"/>
      <c r="C20" s="115"/>
      <c r="D20" s="115"/>
      <c r="E20" s="115"/>
      <c r="F20" s="115"/>
      <c r="G20" s="115"/>
      <c r="H20" s="115"/>
      <c r="I20" s="115"/>
      <c r="J20" s="115"/>
      <c r="K20" s="115"/>
      <c r="L20" s="115"/>
      <c r="M20" s="115"/>
      <c r="N20" s="115"/>
      <c r="O20" s="115"/>
      <c r="P20" s="115"/>
      <c r="Q20" s="115"/>
    </row>
    <row r="21" s="108" customFormat="1" ht="20.1" customHeight="1" spans="1:17">
      <c r="A21" s="170" t="s">
        <v>878</v>
      </c>
      <c r="B21" s="115"/>
      <c r="C21" s="115">
        <v>0</v>
      </c>
      <c r="D21" s="115">
        <v>0</v>
      </c>
      <c r="E21" s="115">
        <v>0</v>
      </c>
      <c r="F21" s="115">
        <v>0</v>
      </c>
      <c r="G21" s="115">
        <v>0</v>
      </c>
      <c r="H21" s="115">
        <v>0</v>
      </c>
      <c r="I21" s="115"/>
      <c r="J21" s="115">
        <v>0</v>
      </c>
      <c r="K21" s="115">
        <v>0</v>
      </c>
      <c r="L21" s="115"/>
      <c r="M21" s="115">
        <v>0</v>
      </c>
      <c r="N21" s="115"/>
      <c r="O21" s="115"/>
      <c r="P21" s="115"/>
      <c r="Q21" s="115">
        <v>0</v>
      </c>
    </row>
    <row r="22" s="108" customFormat="1" ht="20.1" customHeight="1" spans="1:17">
      <c r="A22" s="170" t="s">
        <v>888</v>
      </c>
      <c r="B22" s="115">
        <v>5000</v>
      </c>
      <c r="C22" s="115">
        <f>2634-609</f>
        <v>2025</v>
      </c>
      <c r="D22" s="115">
        <v>555</v>
      </c>
      <c r="E22" s="115">
        <v>552</v>
      </c>
      <c r="F22" s="115">
        <v>134</v>
      </c>
      <c r="G22" s="115">
        <v>682</v>
      </c>
      <c r="H22" s="115">
        <v>18</v>
      </c>
      <c r="I22" s="115"/>
      <c r="J22" s="115">
        <v>0</v>
      </c>
      <c r="K22" s="115">
        <v>865</v>
      </c>
      <c r="L22" s="115">
        <v>146</v>
      </c>
      <c r="M22" s="115">
        <v>0</v>
      </c>
      <c r="N22" s="115">
        <v>0</v>
      </c>
      <c r="O22" s="115">
        <v>0</v>
      </c>
      <c r="P22" s="115">
        <v>0</v>
      </c>
      <c r="Q22" s="115">
        <v>23</v>
      </c>
    </row>
    <row r="23" s="108" customFormat="1" ht="20.1" customHeight="1" spans="1:17">
      <c r="A23" s="170" t="s">
        <v>925</v>
      </c>
      <c r="B23" s="115">
        <v>26000</v>
      </c>
      <c r="C23" s="115"/>
      <c r="D23" s="115">
        <v>492</v>
      </c>
      <c r="E23" s="115">
        <f>17522+4082+0</f>
        <v>21604</v>
      </c>
      <c r="F23" s="115">
        <v>2896</v>
      </c>
      <c r="G23" s="115"/>
      <c r="H23" s="115">
        <v>129</v>
      </c>
      <c r="I23" s="115"/>
      <c r="J23" s="115">
        <v>0</v>
      </c>
      <c r="K23" s="115"/>
      <c r="L23" s="115"/>
      <c r="M23" s="115">
        <v>0</v>
      </c>
      <c r="N23" s="115"/>
      <c r="O23" s="115"/>
      <c r="P23" s="115"/>
      <c r="Q23" s="115">
        <v>879</v>
      </c>
    </row>
    <row r="24" s="108" customFormat="1" ht="20.1" customHeight="1" spans="1:17">
      <c r="A24" s="170" t="s">
        <v>945</v>
      </c>
      <c r="B24" s="115">
        <v>500</v>
      </c>
      <c r="C24" s="115"/>
      <c r="D24" s="115"/>
      <c r="E24" s="115">
        <v>500</v>
      </c>
      <c r="F24" s="115"/>
      <c r="G24" s="115"/>
      <c r="H24" s="115"/>
      <c r="I24" s="115"/>
      <c r="J24" s="115"/>
      <c r="K24" s="115"/>
      <c r="L24" s="115"/>
      <c r="M24" s="115">
        <v>0</v>
      </c>
      <c r="N24" s="115"/>
      <c r="O24" s="115"/>
      <c r="P24" s="115"/>
      <c r="Q24" s="115"/>
    </row>
    <row r="25" s="108" customFormat="1" ht="20.1" customHeight="1" spans="1:17">
      <c r="A25" s="170" t="s">
        <v>985</v>
      </c>
      <c r="B25" s="115">
        <v>5000</v>
      </c>
      <c r="C25" s="115">
        <v>424</v>
      </c>
      <c r="D25" s="115">
        <v>1090</v>
      </c>
      <c r="E25" s="115">
        <f>1349-375</f>
        <v>974</v>
      </c>
      <c r="F25" s="115">
        <v>1178</v>
      </c>
      <c r="G25" s="115">
        <v>443</v>
      </c>
      <c r="H25" s="115">
        <v>12</v>
      </c>
      <c r="I25" s="115"/>
      <c r="J25" s="115">
        <v>0</v>
      </c>
      <c r="K25" s="115">
        <v>598</v>
      </c>
      <c r="L25" s="115">
        <v>248</v>
      </c>
      <c r="M25" s="115">
        <v>0</v>
      </c>
      <c r="N25" s="115">
        <v>0</v>
      </c>
      <c r="O25" s="115">
        <v>0</v>
      </c>
      <c r="P25" s="115">
        <v>0</v>
      </c>
      <c r="Q25" s="115">
        <v>33</v>
      </c>
    </row>
    <row r="26" s="108" customFormat="1" ht="20.1" customHeight="1" spans="1:17">
      <c r="A26" s="171" t="s">
        <v>1139</v>
      </c>
      <c r="B26" s="115">
        <v>16000</v>
      </c>
      <c r="C26" s="115"/>
      <c r="D26" s="115"/>
      <c r="E26" s="115"/>
      <c r="F26" s="115"/>
      <c r="G26" s="115"/>
      <c r="H26" s="115"/>
      <c r="I26" s="115"/>
      <c r="J26" s="115"/>
      <c r="K26" s="115"/>
      <c r="L26" s="115"/>
      <c r="M26" s="115"/>
      <c r="N26" s="115"/>
      <c r="O26" s="115"/>
      <c r="P26" s="115">
        <v>16000</v>
      </c>
      <c r="Q26" s="115"/>
    </row>
    <row r="27" s="108" customFormat="1" ht="20.1" customHeight="1" spans="1:17">
      <c r="A27" s="170" t="s">
        <v>1140</v>
      </c>
      <c r="B27" s="115">
        <v>48300</v>
      </c>
      <c r="C27" s="115">
        <v>0</v>
      </c>
      <c r="D27" s="115">
        <v>0</v>
      </c>
      <c r="E27" s="115">
        <v>0</v>
      </c>
      <c r="F27" s="115">
        <v>0</v>
      </c>
      <c r="G27" s="115">
        <v>0</v>
      </c>
      <c r="H27" s="115">
        <v>0</v>
      </c>
      <c r="I27" s="115"/>
      <c r="J27" s="115">
        <v>0</v>
      </c>
      <c r="K27" s="115">
        <v>0</v>
      </c>
      <c r="L27" s="115"/>
      <c r="M27" s="115">
        <v>48300</v>
      </c>
      <c r="N27" s="115">
        <v>0</v>
      </c>
      <c r="O27" s="115">
        <v>0</v>
      </c>
      <c r="P27" s="115">
        <v>0</v>
      </c>
      <c r="Q27" s="115">
        <v>0</v>
      </c>
    </row>
    <row r="28" s="108" customFormat="1" ht="20.1" customHeight="1" spans="1:17">
      <c r="A28" s="170" t="s">
        <v>1142</v>
      </c>
      <c r="B28" s="115">
        <v>200</v>
      </c>
      <c r="C28" s="115"/>
      <c r="D28" s="115"/>
      <c r="E28" s="115"/>
      <c r="F28" s="115"/>
      <c r="G28" s="115"/>
      <c r="H28" s="115"/>
      <c r="I28" s="115"/>
      <c r="J28" s="115"/>
      <c r="K28" s="115"/>
      <c r="L28" s="115"/>
      <c r="M28" s="115">
        <v>200</v>
      </c>
      <c r="N28" s="115"/>
      <c r="O28" s="115"/>
      <c r="P28" s="115"/>
      <c r="Q28" s="115"/>
    </row>
    <row r="29" s="108" customFormat="1" ht="20.1" customHeight="1" spans="1:17">
      <c r="A29" s="115" t="s">
        <v>1143</v>
      </c>
      <c r="B29" s="115">
        <v>21400</v>
      </c>
      <c r="C29" s="115"/>
      <c r="D29" s="115"/>
      <c r="E29" s="115">
        <v>7548</v>
      </c>
      <c r="F29" s="115">
        <v>4363</v>
      </c>
      <c r="G29" s="115">
        <f>10364-875</f>
        <v>9489</v>
      </c>
      <c r="H29" s="115"/>
      <c r="I29" s="115"/>
      <c r="J29" s="115">
        <v>0</v>
      </c>
      <c r="K29" s="115"/>
      <c r="L29" s="115"/>
      <c r="M29" s="115">
        <v>0</v>
      </c>
      <c r="N29" s="115"/>
      <c r="O29" s="115">
        <v>0</v>
      </c>
      <c r="P29" s="115">
        <v>0</v>
      </c>
      <c r="Q29" s="115"/>
    </row>
    <row r="30" s="108" customFormat="1" ht="20.1" customHeight="1" spans="1:17">
      <c r="A30" s="115" t="s">
        <v>1042</v>
      </c>
      <c r="B30" s="115">
        <f>N30</f>
        <v>65412</v>
      </c>
      <c r="C30" s="115"/>
      <c r="D30" s="115"/>
      <c r="E30" s="115"/>
      <c r="F30" s="115"/>
      <c r="G30" s="115"/>
      <c r="H30" s="115"/>
      <c r="I30" s="115"/>
      <c r="J30" s="115"/>
      <c r="K30" s="115"/>
      <c r="L30" s="115"/>
      <c r="M30" s="115"/>
      <c r="N30" s="115">
        <v>65412</v>
      </c>
      <c r="O30" s="115"/>
      <c r="P30" s="115"/>
      <c r="Q30" s="115"/>
    </row>
    <row r="31" s="108" customFormat="1" ht="20.1" customHeight="1" spans="1:17">
      <c r="A31" s="172" t="s">
        <v>1129</v>
      </c>
      <c r="B31" s="115">
        <f>SUM(B5:B30)</f>
        <v>1565412</v>
      </c>
      <c r="C31" s="115">
        <f t="shared" ref="C31:Q31" si="0">SUM(C5:C30)</f>
        <v>227438</v>
      </c>
      <c r="D31" s="115">
        <f t="shared" si="0"/>
        <v>212772</v>
      </c>
      <c r="E31" s="115">
        <f t="shared" si="0"/>
        <v>191773</v>
      </c>
      <c r="F31" s="115">
        <f t="shared" si="0"/>
        <v>149517</v>
      </c>
      <c r="G31" s="115">
        <f t="shared" si="0"/>
        <v>335692</v>
      </c>
      <c r="H31" s="115">
        <f t="shared" si="0"/>
        <v>42690</v>
      </c>
      <c r="I31" s="115">
        <f t="shared" si="0"/>
        <v>0</v>
      </c>
      <c r="J31" s="115">
        <f t="shared" si="0"/>
        <v>0</v>
      </c>
      <c r="K31" s="115">
        <f t="shared" si="0"/>
        <v>216508</v>
      </c>
      <c r="L31" s="115">
        <f t="shared" si="0"/>
        <v>51286</v>
      </c>
      <c r="M31" s="115">
        <f t="shared" si="0"/>
        <v>48500</v>
      </c>
      <c r="N31" s="115">
        <f t="shared" si="0"/>
        <v>65412</v>
      </c>
      <c r="O31" s="115">
        <f t="shared" si="0"/>
        <v>0</v>
      </c>
      <c r="P31" s="115">
        <f t="shared" si="0"/>
        <v>16000</v>
      </c>
      <c r="Q31" s="115">
        <f t="shared" si="0"/>
        <v>7824</v>
      </c>
    </row>
    <row r="32" s="108" customFormat="1"/>
    <row r="33" s="108" customFormat="1"/>
    <row r="34" s="108" customFormat="1"/>
    <row r="35" s="108" customFormat="1"/>
    <row r="36" s="108" customFormat="1"/>
    <row r="37" s="108" customFormat="1"/>
    <row r="38" s="108" customFormat="1"/>
    <row r="39" s="108" customFormat="1"/>
    <row r="40" s="108" customFormat="1"/>
    <row r="41" s="108" customFormat="1"/>
  </sheetData>
  <mergeCells count="1">
    <mergeCell ref="A2:Q2"/>
  </mergeCells>
  <printOptions horizontalCentered="1"/>
  <pageMargins left="0.47244094488189" right="0.47244094488189" top="0.275590551181102" bottom="0.15748031496063" header="0.118110236220472" footer="0.118110236220472"/>
  <pageSetup paperSize="9" scale="8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3"/>
  <sheetViews>
    <sheetView showGridLines="0" showZeros="0" workbookViewId="0">
      <selection activeCell="J17" sqref="J17"/>
    </sheetView>
  </sheetViews>
  <sheetFormatPr defaultColWidth="5.75" defaultRowHeight="13.5"/>
  <cols>
    <col min="1" max="1" width="14.25" style="126" customWidth="1"/>
    <col min="2" max="2" width="6.75" style="126" customWidth="1"/>
    <col min="3" max="3" width="8.625" style="126" customWidth="1"/>
    <col min="4" max="19" width="7.875" style="126" customWidth="1"/>
    <col min="20" max="20" width="5.875" style="126" customWidth="1"/>
    <col min="21" max="21" width="4.5" style="126" customWidth="1"/>
    <col min="22" max="25" width="5.625" style="126" customWidth="1"/>
    <col min="26" max="26" width="5" style="126" customWidth="1"/>
    <col min="27" max="27" width="8.625" style="150" customWidth="1"/>
    <col min="28" max="28" width="5.625" style="126" customWidth="1"/>
    <col min="29" max="16384" width="5.75" style="126"/>
  </cols>
  <sheetData>
    <row r="1" ht="14.25" spans="1:1">
      <c r="A1" s="101" t="s">
        <v>1166</v>
      </c>
    </row>
    <row r="2" s="149" customFormat="1" ht="33.95" customHeight="1" spans="1:26">
      <c r="A2" s="151" t="s">
        <v>1167</v>
      </c>
      <c r="B2" s="151" t="s">
        <v>1168</v>
      </c>
      <c r="C2" s="151"/>
      <c r="D2" s="151"/>
      <c r="E2" s="151"/>
      <c r="F2" s="151"/>
      <c r="G2" s="151"/>
      <c r="H2" s="151"/>
      <c r="I2" s="151"/>
      <c r="J2" s="151"/>
      <c r="K2" s="151"/>
      <c r="L2" s="151"/>
      <c r="M2" s="151"/>
      <c r="N2" s="151"/>
      <c r="O2" s="151"/>
      <c r="P2" s="151"/>
      <c r="Q2" s="151"/>
      <c r="R2" s="151"/>
      <c r="S2" s="151"/>
      <c r="T2" s="151"/>
      <c r="U2" s="151"/>
      <c r="V2" s="151"/>
      <c r="W2" s="151"/>
      <c r="X2" s="151"/>
      <c r="Y2" s="151"/>
      <c r="Z2" s="151"/>
    </row>
    <row r="3" ht="17.1" customHeight="1" spans="1:28">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58"/>
      <c r="AB3" s="129" t="s">
        <v>26</v>
      </c>
    </row>
    <row r="4" ht="31.5" customHeight="1" spans="1:28">
      <c r="A4" s="131" t="s">
        <v>1169</v>
      </c>
      <c r="B4" s="152" t="s">
        <v>1170</v>
      </c>
      <c r="C4" s="152"/>
      <c r="D4" s="152"/>
      <c r="E4" s="152"/>
      <c r="F4" s="152"/>
      <c r="G4" s="152"/>
      <c r="H4" s="152"/>
      <c r="I4" s="152"/>
      <c r="J4" s="152"/>
      <c r="K4" s="152"/>
      <c r="L4" s="152"/>
      <c r="M4" s="152"/>
      <c r="N4" s="152"/>
      <c r="O4" s="152"/>
      <c r="P4" s="152"/>
      <c r="Q4" s="152"/>
      <c r="R4" s="152"/>
      <c r="S4" s="152"/>
      <c r="T4" s="152"/>
      <c r="U4" s="152"/>
      <c r="V4" s="152"/>
      <c r="W4" s="152"/>
      <c r="X4" s="152"/>
      <c r="Y4" s="152"/>
      <c r="Z4" s="152"/>
      <c r="AA4" s="159"/>
      <c r="AB4" s="152"/>
    </row>
    <row r="5" ht="17.1" customHeight="1" spans="1:28">
      <c r="A5" s="153"/>
      <c r="B5" s="154" t="s">
        <v>57</v>
      </c>
      <c r="C5" s="160" t="s">
        <v>1171</v>
      </c>
      <c r="D5" s="161"/>
      <c r="E5" s="161"/>
      <c r="F5" s="161"/>
      <c r="G5" s="161"/>
      <c r="H5" s="161"/>
      <c r="I5" s="161"/>
      <c r="J5" s="161"/>
      <c r="K5" s="161"/>
      <c r="L5" s="161"/>
      <c r="M5" s="161"/>
      <c r="N5" s="161"/>
      <c r="O5" s="161"/>
      <c r="P5" s="161"/>
      <c r="Q5" s="161"/>
      <c r="R5" s="161"/>
      <c r="S5" s="163"/>
      <c r="T5" s="160" t="s">
        <v>1172</v>
      </c>
      <c r="U5" s="161"/>
      <c r="V5" s="161"/>
      <c r="W5" s="161"/>
      <c r="X5" s="161"/>
      <c r="Y5" s="161"/>
      <c r="Z5" s="161"/>
      <c r="AA5" s="161"/>
      <c r="AB5" s="163"/>
    </row>
    <row r="6" ht="114" customHeight="1" spans="1:28">
      <c r="A6" s="133"/>
      <c r="B6" s="162"/>
      <c r="C6" s="132" t="s">
        <v>1173</v>
      </c>
      <c r="D6" s="132" t="s">
        <v>1174</v>
      </c>
      <c r="E6" s="132" t="s">
        <v>1175</v>
      </c>
      <c r="F6" s="132" t="s">
        <v>1176</v>
      </c>
      <c r="G6" s="132" t="s">
        <v>1177</v>
      </c>
      <c r="H6" s="132" t="s">
        <v>1178</v>
      </c>
      <c r="I6" s="132" t="s">
        <v>1179</v>
      </c>
      <c r="J6" s="132" t="s">
        <v>1180</v>
      </c>
      <c r="K6" s="132" t="s">
        <v>1181</v>
      </c>
      <c r="L6" s="132" t="s">
        <v>1182</v>
      </c>
      <c r="M6" s="132" t="s">
        <v>1183</v>
      </c>
      <c r="N6" s="132" t="s">
        <v>1184</v>
      </c>
      <c r="O6" s="132" t="s">
        <v>1185</v>
      </c>
      <c r="P6" s="132" t="s">
        <v>1186</v>
      </c>
      <c r="Q6" s="132" t="s">
        <v>1187</v>
      </c>
      <c r="R6" s="132" t="s">
        <v>1188</v>
      </c>
      <c r="S6" s="132" t="s">
        <v>1189</v>
      </c>
      <c r="T6" s="132" t="s">
        <v>1173</v>
      </c>
      <c r="U6" s="132" t="s">
        <v>1190</v>
      </c>
      <c r="V6" s="132" t="s">
        <v>1191</v>
      </c>
      <c r="W6" s="132" t="s">
        <v>1192</v>
      </c>
      <c r="X6" s="132" t="s">
        <v>1193</v>
      </c>
      <c r="Y6" s="132" t="s">
        <v>1194</v>
      </c>
      <c r="Z6" s="132" t="s">
        <v>1195</v>
      </c>
      <c r="AA6" s="132" t="s">
        <v>1196</v>
      </c>
      <c r="AB6" s="132" t="s">
        <v>1197</v>
      </c>
    </row>
    <row r="7" ht="15.95" customHeight="1" spans="1:28">
      <c r="A7" s="135" t="s">
        <v>1198</v>
      </c>
      <c r="B7" s="136">
        <f>B8+B9</f>
        <v>172886</v>
      </c>
      <c r="C7" s="136">
        <f t="shared" ref="C7:AB7" si="0">C8+C9</f>
        <v>118500</v>
      </c>
      <c r="D7" s="136">
        <f t="shared" si="0"/>
        <v>49683</v>
      </c>
      <c r="E7" s="136">
        <f t="shared" si="0"/>
        <v>14465</v>
      </c>
      <c r="F7" s="136">
        <f t="shared" si="0"/>
        <v>0</v>
      </c>
      <c r="G7" s="136">
        <f t="shared" si="0"/>
        <v>4500</v>
      </c>
      <c r="H7" s="136">
        <f t="shared" si="0"/>
        <v>16251</v>
      </c>
      <c r="I7" s="136">
        <f t="shared" si="0"/>
        <v>5489</v>
      </c>
      <c r="J7" s="136">
        <f t="shared" si="0"/>
        <v>3214</v>
      </c>
      <c r="K7" s="136">
        <f t="shared" si="0"/>
        <v>2271</v>
      </c>
      <c r="L7" s="136">
        <f t="shared" si="0"/>
        <v>1761</v>
      </c>
      <c r="M7" s="136">
        <f t="shared" si="0"/>
        <v>1652</v>
      </c>
      <c r="N7" s="136">
        <f t="shared" si="0"/>
        <v>3207</v>
      </c>
      <c r="O7" s="136">
        <f t="shared" si="0"/>
        <v>11665</v>
      </c>
      <c r="P7" s="136">
        <f t="shared" si="0"/>
        <v>3307</v>
      </c>
      <c r="Q7" s="136">
        <f t="shared" si="0"/>
        <v>0</v>
      </c>
      <c r="R7" s="136">
        <f t="shared" si="0"/>
        <v>1035</v>
      </c>
      <c r="S7" s="136">
        <f t="shared" si="0"/>
        <v>0</v>
      </c>
      <c r="T7" s="136">
        <f t="shared" si="0"/>
        <v>54386</v>
      </c>
      <c r="U7" s="136">
        <f t="shared" si="0"/>
        <v>9000</v>
      </c>
      <c r="V7" s="136">
        <f t="shared" si="0"/>
        <v>9300</v>
      </c>
      <c r="W7" s="136">
        <f t="shared" si="0"/>
        <v>10000</v>
      </c>
      <c r="X7" s="136">
        <f t="shared" si="0"/>
        <v>0</v>
      </c>
      <c r="Y7" s="136">
        <f t="shared" si="0"/>
        <v>18596</v>
      </c>
      <c r="Z7" s="136">
        <f t="shared" si="0"/>
        <v>2000</v>
      </c>
      <c r="AA7" s="136">
        <f t="shared" si="0"/>
        <v>5200</v>
      </c>
      <c r="AB7" s="136">
        <f t="shared" si="0"/>
        <v>290</v>
      </c>
    </row>
    <row r="8" ht="15.95" customHeight="1" spans="1:28">
      <c r="A8" s="135" t="s">
        <v>1199</v>
      </c>
      <c r="B8" s="136">
        <f>C8+T8</f>
        <v>10700</v>
      </c>
      <c r="C8" s="136">
        <v>1500</v>
      </c>
      <c r="D8" s="136">
        <v>250</v>
      </c>
      <c r="E8" s="136">
        <v>45</v>
      </c>
      <c r="F8" s="136"/>
      <c r="G8" s="136">
        <v>85</v>
      </c>
      <c r="H8" s="136"/>
      <c r="I8" s="136">
        <v>10</v>
      </c>
      <c r="J8" s="136">
        <v>25</v>
      </c>
      <c r="K8" s="136">
        <v>50</v>
      </c>
      <c r="L8" s="136">
        <v>20</v>
      </c>
      <c r="M8" s="136"/>
      <c r="N8" s="136"/>
      <c r="O8" s="136">
        <v>300</v>
      </c>
      <c r="P8" s="136">
        <v>65</v>
      </c>
      <c r="Q8" s="136"/>
      <c r="R8" s="136">
        <v>650</v>
      </c>
      <c r="S8" s="136"/>
      <c r="T8" s="136">
        <f t="shared" ref="T8:T13" si="1">SUM(U8:AB8)</f>
        <v>9200</v>
      </c>
      <c r="U8" s="136">
        <v>550</v>
      </c>
      <c r="V8" s="136">
        <v>700</v>
      </c>
      <c r="W8" s="136">
        <v>1000</v>
      </c>
      <c r="X8" s="136"/>
      <c r="Y8" s="136">
        <v>1700</v>
      </c>
      <c r="Z8" s="136"/>
      <c r="AA8" s="136">
        <v>5200</v>
      </c>
      <c r="AB8" s="136">
        <v>50</v>
      </c>
    </row>
    <row r="9" ht="15.95" customHeight="1" spans="1:28">
      <c r="A9" s="135" t="s">
        <v>1200</v>
      </c>
      <c r="B9" s="136">
        <f>SUM(B10:B13)</f>
        <v>162186</v>
      </c>
      <c r="C9" s="136">
        <f>SUM(C10:C13)</f>
        <v>117000</v>
      </c>
      <c r="D9" s="136">
        <f>SUM(D10:D13)</f>
        <v>49433</v>
      </c>
      <c r="E9" s="136">
        <f t="shared" ref="C9:AB9" si="2">SUM(E10:E13)</f>
        <v>14420</v>
      </c>
      <c r="F9" s="136">
        <f t="shared" si="2"/>
        <v>0</v>
      </c>
      <c r="G9" s="136">
        <f t="shared" si="2"/>
        <v>4415</v>
      </c>
      <c r="H9" s="136">
        <f t="shared" si="2"/>
        <v>16251</v>
      </c>
      <c r="I9" s="136">
        <f t="shared" si="2"/>
        <v>5479</v>
      </c>
      <c r="J9" s="136">
        <f t="shared" si="2"/>
        <v>3189</v>
      </c>
      <c r="K9" s="136">
        <f t="shared" si="2"/>
        <v>2221</v>
      </c>
      <c r="L9" s="136">
        <f t="shared" si="2"/>
        <v>1741</v>
      </c>
      <c r="M9" s="136">
        <f t="shared" si="2"/>
        <v>1652</v>
      </c>
      <c r="N9" s="136">
        <f t="shared" si="2"/>
        <v>3207</v>
      </c>
      <c r="O9" s="136">
        <f t="shared" si="2"/>
        <v>11365</v>
      </c>
      <c r="P9" s="136">
        <f t="shared" si="2"/>
        <v>3242</v>
      </c>
      <c r="Q9" s="136">
        <f t="shared" si="2"/>
        <v>0</v>
      </c>
      <c r="R9" s="136">
        <f t="shared" si="2"/>
        <v>385</v>
      </c>
      <c r="S9" s="136">
        <f t="shared" si="2"/>
        <v>0</v>
      </c>
      <c r="T9" s="136">
        <f t="shared" si="1"/>
        <v>45186</v>
      </c>
      <c r="U9" s="136">
        <f t="shared" si="2"/>
        <v>8450</v>
      </c>
      <c r="V9" s="136">
        <f t="shared" si="2"/>
        <v>8600</v>
      </c>
      <c r="W9" s="136">
        <f t="shared" si="2"/>
        <v>9000</v>
      </c>
      <c r="X9" s="136">
        <f t="shared" si="2"/>
        <v>0</v>
      </c>
      <c r="Y9" s="136">
        <f t="shared" si="2"/>
        <v>16896</v>
      </c>
      <c r="Z9" s="136">
        <f t="shared" si="2"/>
        <v>2000</v>
      </c>
      <c r="AA9" s="136">
        <f t="shared" si="2"/>
        <v>0</v>
      </c>
      <c r="AB9" s="136">
        <f t="shared" si="2"/>
        <v>240</v>
      </c>
    </row>
    <row r="10" ht="15.95" customHeight="1" spans="1:28">
      <c r="A10" s="138" t="s">
        <v>1201</v>
      </c>
      <c r="B10" s="136">
        <f>C10+T10</f>
        <v>48250</v>
      </c>
      <c r="C10" s="136">
        <f>SUM(D10:S10)</f>
        <v>36554</v>
      </c>
      <c r="D10" s="136">
        <f>16992-2000</f>
        <v>14992</v>
      </c>
      <c r="E10" s="136">
        <f>4006</f>
        <v>4006</v>
      </c>
      <c r="F10" s="136">
        <v>0</v>
      </c>
      <c r="G10" s="136">
        <f>3843-1500</f>
        <v>2343</v>
      </c>
      <c r="H10" s="136">
        <f>100+769</f>
        <v>869</v>
      </c>
      <c r="I10" s="136">
        <v>2771</v>
      </c>
      <c r="J10" s="136">
        <v>1629</v>
      </c>
      <c r="K10" s="136">
        <f>814+529</f>
        <v>1343</v>
      </c>
      <c r="L10" s="136">
        <f>1589-291</f>
        <v>1298</v>
      </c>
      <c r="M10" s="136">
        <f>1314-142</f>
        <v>1172</v>
      </c>
      <c r="N10" s="136">
        <f>28+2038</f>
        <v>2066</v>
      </c>
      <c r="O10" s="136">
        <v>1520</v>
      </c>
      <c r="P10" s="136">
        <f>345+1915</f>
        <v>2260</v>
      </c>
      <c r="Q10" s="136"/>
      <c r="R10" s="136">
        <v>285</v>
      </c>
      <c r="S10" s="136"/>
      <c r="T10" s="136">
        <f t="shared" si="1"/>
        <v>11696</v>
      </c>
      <c r="U10" s="136">
        <f>278+2204</f>
        <v>2482</v>
      </c>
      <c r="V10" s="136">
        <f>868+4070</f>
        <v>4938</v>
      </c>
      <c r="W10" s="136">
        <f>800+1609</f>
        <v>2409</v>
      </c>
      <c r="X10" s="136"/>
      <c r="Y10" s="136">
        <v>1507</v>
      </c>
      <c r="Z10" s="136">
        <v>260</v>
      </c>
      <c r="AA10" s="164"/>
      <c r="AB10" s="136">
        <v>100</v>
      </c>
    </row>
    <row r="11" ht="15.95" customHeight="1" spans="1:28">
      <c r="A11" s="138" t="s">
        <v>1202</v>
      </c>
      <c r="B11" s="136">
        <f>C11+T11</f>
        <v>48636</v>
      </c>
      <c r="C11" s="136">
        <f>SUM(D11:S11)</f>
        <v>30741</v>
      </c>
      <c r="D11" s="136">
        <f>16585-1000</f>
        <v>15585</v>
      </c>
      <c r="E11" s="136">
        <f>500+3520+309</f>
        <v>4329</v>
      </c>
      <c r="F11" s="136"/>
      <c r="G11" s="136">
        <f>1040-244+500</f>
        <v>1296</v>
      </c>
      <c r="H11" s="136">
        <f>4078-100+531</f>
        <v>4509</v>
      </c>
      <c r="I11" s="136">
        <v>992</v>
      </c>
      <c r="J11" s="136">
        <v>650</v>
      </c>
      <c r="K11" s="136">
        <v>407</v>
      </c>
      <c r="L11" s="136">
        <v>230</v>
      </c>
      <c r="M11" s="136">
        <v>175</v>
      </c>
      <c r="N11" s="136">
        <v>700</v>
      </c>
      <c r="O11" s="136">
        <f>500+845</f>
        <v>1345</v>
      </c>
      <c r="P11" s="136">
        <v>423</v>
      </c>
      <c r="Q11" s="136"/>
      <c r="R11" s="136">
        <v>100</v>
      </c>
      <c r="S11" s="136"/>
      <c r="T11" s="136">
        <f t="shared" si="1"/>
        <v>17895</v>
      </c>
      <c r="U11" s="136">
        <v>1500</v>
      </c>
      <c r="V11" s="136">
        <f>555+500</f>
        <v>1055</v>
      </c>
      <c r="W11" s="136">
        <f>800+1700</f>
        <v>2500</v>
      </c>
      <c r="X11" s="136"/>
      <c r="Y11" s="136">
        <f>15936-3434+48</f>
        <v>12550</v>
      </c>
      <c r="Z11" s="136">
        <v>240</v>
      </c>
      <c r="AA11" s="164"/>
      <c r="AB11" s="136">
        <v>50</v>
      </c>
    </row>
    <row r="12" ht="15.95" customHeight="1" spans="1:28">
      <c r="A12" s="138" t="s">
        <v>1203</v>
      </c>
      <c r="B12" s="136">
        <f>C12+T12</f>
        <v>54500</v>
      </c>
      <c r="C12" s="136">
        <f>SUM(D12:S12)</f>
        <v>41805</v>
      </c>
      <c r="D12" s="136">
        <f>14502-273</f>
        <v>14229</v>
      </c>
      <c r="E12" s="136">
        <v>5735</v>
      </c>
      <c r="F12" s="136"/>
      <c r="G12" s="136">
        <v>406</v>
      </c>
      <c r="H12" s="136">
        <f>14752-3368-531</f>
        <v>10853</v>
      </c>
      <c r="I12" s="136">
        <f>1284+12</f>
        <v>1296</v>
      </c>
      <c r="J12" s="136">
        <v>730</v>
      </c>
      <c r="K12" s="136">
        <v>416</v>
      </c>
      <c r="L12" s="136">
        <v>185</v>
      </c>
      <c r="M12" s="136">
        <v>250</v>
      </c>
      <c r="N12" s="136">
        <v>276</v>
      </c>
      <c r="O12" s="136">
        <f>4000+3000</f>
        <v>7000</v>
      </c>
      <c r="P12" s="136">
        <v>429</v>
      </c>
      <c r="Q12" s="136"/>
      <c r="R12" s="136"/>
      <c r="S12" s="136"/>
      <c r="T12" s="136">
        <f t="shared" si="1"/>
        <v>12695</v>
      </c>
      <c r="U12" s="136">
        <v>4118</v>
      </c>
      <c r="V12" s="136">
        <f>500+1957</f>
        <v>2457</v>
      </c>
      <c r="W12" s="136">
        <f>800+1770</f>
        <v>2570</v>
      </c>
      <c r="X12" s="136"/>
      <c r="Y12" s="136">
        <v>2000</v>
      </c>
      <c r="Z12" s="136">
        <v>1500</v>
      </c>
      <c r="AA12" s="164"/>
      <c r="AB12" s="136">
        <v>50</v>
      </c>
    </row>
    <row r="13" ht="15.95" customHeight="1" spans="1:28">
      <c r="A13" s="139" t="s">
        <v>1204</v>
      </c>
      <c r="B13" s="136">
        <f>C13+T13</f>
        <v>10800</v>
      </c>
      <c r="C13" s="136">
        <f>SUM(D13:S13)</f>
        <v>7900</v>
      </c>
      <c r="D13" s="136">
        <v>4627</v>
      </c>
      <c r="E13" s="136">
        <v>350</v>
      </c>
      <c r="F13" s="136"/>
      <c r="G13" s="136">
        <v>370</v>
      </c>
      <c r="H13" s="136">
        <v>20</v>
      </c>
      <c r="I13" s="136">
        <v>420</v>
      </c>
      <c r="J13" s="136">
        <v>180</v>
      </c>
      <c r="K13" s="136">
        <v>55</v>
      </c>
      <c r="L13" s="136">
        <v>28</v>
      </c>
      <c r="M13" s="136">
        <v>55</v>
      </c>
      <c r="N13" s="136">
        <v>165</v>
      </c>
      <c r="O13" s="136">
        <v>1500</v>
      </c>
      <c r="P13" s="136">
        <v>130</v>
      </c>
      <c r="Q13" s="136"/>
      <c r="R13" s="136"/>
      <c r="S13" s="136"/>
      <c r="T13" s="136">
        <f t="shared" si="1"/>
        <v>2900</v>
      </c>
      <c r="U13" s="136">
        <v>350</v>
      </c>
      <c r="V13" s="136">
        <v>150</v>
      </c>
      <c r="W13" s="136">
        <f>508+1013</f>
        <v>1521</v>
      </c>
      <c r="X13" s="136"/>
      <c r="Y13" s="136">
        <f>887-48</f>
        <v>839</v>
      </c>
      <c r="Z13" s="136"/>
      <c r="AA13" s="164"/>
      <c r="AB13" s="136">
        <v>40</v>
      </c>
    </row>
  </sheetData>
  <mergeCells count="5">
    <mergeCell ref="A2:Z2"/>
    <mergeCell ref="C5:S5"/>
    <mergeCell ref="T5:AB5"/>
    <mergeCell ref="A4:A6"/>
    <mergeCell ref="B5:B6"/>
  </mergeCells>
  <printOptions horizontalCentered="1" verticalCentered="1"/>
  <pageMargins left="0.196850393700787" right="0.196850393700787" top="0.590551181102362" bottom="0.47244094488189" header="0.31496062992126" footer="0.31496062992126"/>
  <pageSetup paperSize="9" scale="77"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2"/>
  <sheetViews>
    <sheetView showGridLines="0" showZeros="0" workbookViewId="0">
      <selection activeCell="E10" sqref="E10"/>
    </sheetView>
  </sheetViews>
  <sheetFormatPr defaultColWidth="5.75" defaultRowHeight="13.5"/>
  <cols>
    <col min="1" max="1" width="12" style="126" customWidth="1"/>
    <col min="2" max="2" width="10.375" style="126" customWidth="1"/>
    <col min="3" max="3" width="8.375" style="126" customWidth="1"/>
    <col min="4" max="4" width="4.125" style="126" customWidth="1"/>
    <col min="5" max="15" width="8.375" style="126" customWidth="1"/>
    <col min="16" max="16" width="8.375" style="150" customWidth="1"/>
    <col min="17" max="26" width="8.375" style="126" customWidth="1"/>
    <col min="27" max="16384" width="5.75" style="126"/>
  </cols>
  <sheetData>
    <row r="1" ht="14.25" spans="1:1">
      <c r="A1" s="101" t="s">
        <v>1205</v>
      </c>
    </row>
    <row r="2" s="149" customFormat="1" ht="33.95" customHeight="1" spans="1:27">
      <c r="A2" s="151" t="s">
        <v>1167</v>
      </c>
      <c r="B2" s="151" t="s">
        <v>1168</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row>
    <row r="3" ht="17.1" customHeight="1" spans="1:26">
      <c r="A3" s="129"/>
      <c r="B3" s="129" t="s">
        <v>0</v>
      </c>
      <c r="C3" s="129"/>
      <c r="D3" s="129"/>
      <c r="E3" s="129"/>
      <c r="F3" s="129"/>
      <c r="G3" s="129"/>
      <c r="H3" s="129"/>
      <c r="I3" s="129"/>
      <c r="J3" s="129"/>
      <c r="K3" s="129"/>
      <c r="L3" s="129"/>
      <c r="M3" s="129"/>
      <c r="N3" s="129"/>
      <c r="O3" s="129"/>
      <c r="P3" s="158"/>
      <c r="Q3" s="129"/>
      <c r="R3" s="129"/>
      <c r="S3" s="129"/>
      <c r="T3" s="129"/>
      <c r="U3" s="129"/>
      <c r="V3" s="129"/>
      <c r="W3" s="129"/>
      <c r="X3" s="129"/>
      <c r="Y3" s="129"/>
      <c r="Z3" s="129" t="s">
        <v>26</v>
      </c>
    </row>
    <row r="4" ht="31.5" customHeight="1" spans="1:26">
      <c r="A4" s="131" t="s">
        <v>1169</v>
      </c>
      <c r="B4" s="152" t="s">
        <v>1206</v>
      </c>
      <c r="C4" s="152"/>
      <c r="D4" s="152"/>
      <c r="E4" s="152"/>
      <c r="F4" s="152"/>
      <c r="G4" s="152"/>
      <c r="H4" s="152"/>
      <c r="I4" s="152"/>
      <c r="J4" s="152"/>
      <c r="K4" s="152"/>
      <c r="L4" s="152"/>
      <c r="M4" s="152"/>
      <c r="N4" s="152"/>
      <c r="O4" s="152"/>
      <c r="P4" s="159"/>
      <c r="Q4" s="152"/>
      <c r="R4" s="152"/>
      <c r="S4" s="152"/>
      <c r="T4" s="152"/>
      <c r="U4" s="152"/>
      <c r="V4" s="152"/>
      <c r="W4" s="152"/>
      <c r="X4" s="152"/>
      <c r="Y4" s="152"/>
      <c r="Z4" s="152"/>
    </row>
    <row r="5" ht="99" customHeight="1" spans="1:26">
      <c r="A5" s="153"/>
      <c r="B5" s="154" t="s">
        <v>1207</v>
      </c>
      <c r="C5" s="132" t="s">
        <v>1208</v>
      </c>
      <c r="D5" s="132" t="s">
        <v>1209</v>
      </c>
      <c r="E5" s="132" t="s">
        <v>1210</v>
      </c>
      <c r="F5" s="132" t="s">
        <v>1211</v>
      </c>
      <c r="G5" s="132" t="s">
        <v>1212</v>
      </c>
      <c r="H5" s="132" t="s">
        <v>1213</v>
      </c>
      <c r="I5" s="132" t="s">
        <v>1214</v>
      </c>
      <c r="J5" s="132" t="s">
        <v>1215</v>
      </c>
      <c r="K5" s="132" t="s">
        <v>1216</v>
      </c>
      <c r="L5" s="132" t="s">
        <v>1217</v>
      </c>
      <c r="M5" s="132" t="s">
        <v>1218</v>
      </c>
      <c r="N5" s="132" t="s">
        <v>1219</v>
      </c>
      <c r="O5" s="132" t="s">
        <v>1220</v>
      </c>
      <c r="P5" s="132" t="s">
        <v>1221</v>
      </c>
      <c r="Q5" s="132" t="s">
        <v>1222</v>
      </c>
      <c r="R5" s="132" t="s">
        <v>1223</v>
      </c>
      <c r="S5" s="132" t="s">
        <v>1224</v>
      </c>
      <c r="T5" s="154" t="s">
        <v>1225</v>
      </c>
      <c r="U5" s="154" t="s">
        <v>1226</v>
      </c>
      <c r="V5" s="160" t="s">
        <v>1227</v>
      </c>
      <c r="W5" s="154" t="s">
        <v>1228</v>
      </c>
      <c r="X5" s="132" t="s">
        <v>1229</v>
      </c>
      <c r="Y5" s="132" t="s">
        <v>1230</v>
      </c>
      <c r="Z5" s="132" t="s">
        <v>1231</v>
      </c>
    </row>
    <row r="6" ht="15.95" customHeight="1" spans="1:26">
      <c r="A6" s="155" t="s">
        <v>1232</v>
      </c>
      <c r="B6" s="156">
        <f>SUM(C6:Z6)</f>
        <v>1500000</v>
      </c>
      <c r="C6" s="156">
        <v>150000</v>
      </c>
      <c r="D6" s="156"/>
      <c r="E6" s="156">
        <v>1000</v>
      </c>
      <c r="F6" s="156">
        <v>230000</v>
      </c>
      <c r="G6" s="156">
        <v>280000</v>
      </c>
      <c r="H6" s="156">
        <v>1000</v>
      </c>
      <c r="I6" s="156">
        <v>20000</v>
      </c>
      <c r="J6" s="156">
        <v>170000</v>
      </c>
      <c r="K6" s="156">
        <v>100000</v>
      </c>
      <c r="L6" s="156">
        <v>5000</v>
      </c>
      <c r="M6" s="156">
        <v>33000</v>
      </c>
      <c r="N6" s="156">
        <v>335600</v>
      </c>
      <c r="O6" s="156">
        <v>50000</v>
      </c>
      <c r="P6" s="156">
        <v>1000</v>
      </c>
      <c r="Q6" s="156">
        <v>1000</v>
      </c>
      <c r="R6" s="156"/>
      <c r="S6" s="156"/>
      <c r="T6" s="156">
        <v>5000</v>
      </c>
      <c r="U6" s="156">
        <v>26000</v>
      </c>
      <c r="V6" s="156">
        <v>500</v>
      </c>
      <c r="W6" s="156">
        <v>5000</v>
      </c>
      <c r="X6" s="156">
        <v>48300</v>
      </c>
      <c r="Y6" s="156">
        <v>200</v>
      </c>
      <c r="Z6" s="157">
        <v>37400</v>
      </c>
    </row>
    <row r="7" ht="15.95" customHeight="1" spans="1:26">
      <c r="A7" s="135" t="s">
        <v>1199</v>
      </c>
      <c r="B7" s="156">
        <f t="shared" ref="B7:B12" si="0">SUM(C7:Z7)</f>
        <v>152242</v>
      </c>
      <c r="C7" s="157">
        <v>28542</v>
      </c>
      <c r="D7" s="157">
        <v>0</v>
      </c>
      <c r="E7" s="157">
        <v>0</v>
      </c>
      <c r="F7" s="157">
        <v>15187</v>
      </c>
      <c r="G7" s="157">
        <v>30584</v>
      </c>
      <c r="H7" s="157">
        <f>1889-1423</f>
        <v>466</v>
      </c>
      <c r="I7" s="157">
        <v>5767</v>
      </c>
      <c r="J7" s="157">
        <f>1423+7925</f>
        <v>9348</v>
      </c>
      <c r="K7" s="157">
        <v>19465</v>
      </c>
      <c r="L7" s="157">
        <v>1215</v>
      </c>
      <c r="M7" s="157">
        <v>770</v>
      </c>
      <c r="N7" s="157">
        <v>11939</v>
      </c>
      <c r="O7" s="157">
        <v>741</v>
      </c>
      <c r="P7" s="157">
        <v>0</v>
      </c>
      <c r="Q7" s="157">
        <v>279</v>
      </c>
      <c r="R7" s="157">
        <v>0</v>
      </c>
      <c r="S7" s="157">
        <v>0</v>
      </c>
      <c r="T7" s="157">
        <v>1183</v>
      </c>
      <c r="U7" s="157">
        <v>0</v>
      </c>
      <c r="V7" s="157">
        <v>0</v>
      </c>
      <c r="W7" s="157">
        <v>2015</v>
      </c>
      <c r="X7" s="157">
        <v>4519</v>
      </c>
      <c r="Y7" s="157">
        <v>0</v>
      </c>
      <c r="Z7" s="157">
        <v>20222</v>
      </c>
    </row>
    <row r="8" ht="15.95" customHeight="1" spans="1:26">
      <c r="A8" s="135" t="s">
        <v>1200</v>
      </c>
      <c r="B8" s="156">
        <f>SUM(B9:B12)</f>
        <v>1347758</v>
      </c>
      <c r="C8" s="156">
        <f t="shared" ref="C8:Z8" si="1">SUM(C9:C12)</f>
        <v>121458</v>
      </c>
      <c r="D8" s="156">
        <f t="shared" si="1"/>
        <v>0</v>
      </c>
      <c r="E8" s="156">
        <f t="shared" si="1"/>
        <v>1000</v>
      </c>
      <c r="F8" s="156">
        <f t="shared" si="1"/>
        <v>214813</v>
      </c>
      <c r="G8" s="156">
        <f t="shared" si="1"/>
        <v>249416</v>
      </c>
      <c r="H8" s="156">
        <f t="shared" si="1"/>
        <v>534</v>
      </c>
      <c r="I8" s="156">
        <f t="shared" si="1"/>
        <v>14233</v>
      </c>
      <c r="J8" s="156">
        <f t="shared" si="1"/>
        <v>160652</v>
      </c>
      <c r="K8" s="156">
        <f t="shared" si="1"/>
        <v>80535</v>
      </c>
      <c r="L8" s="156">
        <f t="shared" si="1"/>
        <v>3785</v>
      </c>
      <c r="M8" s="156">
        <f t="shared" si="1"/>
        <v>32230</v>
      </c>
      <c r="N8" s="156">
        <f t="shared" si="1"/>
        <v>323661</v>
      </c>
      <c r="O8" s="156">
        <f t="shared" si="1"/>
        <v>49259</v>
      </c>
      <c r="P8" s="156">
        <f t="shared" si="1"/>
        <v>1000</v>
      </c>
      <c r="Q8" s="156">
        <f t="shared" si="1"/>
        <v>721</v>
      </c>
      <c r="R8" s="156">
        <f t="shared" si="1"/>
        <v>0</v>
      </c>
      <c r="S8" s="156">
        <f t="shared" si="1"/>
        <v>0</v>
      </c>
      <c r="T8" s="156">
        <f t="shared" si="1"/>
        <v>3817</v>
      </c>
      <c r="U8" s="156">
        <f t="shared" si="1"/>
        <v>26000</v>
      </c>
      <c r="V8" s="156">
        <f t="shared" si="1"/>
        <v>500</v>
      </c>
      <c r="W8" s="156">
        <f t="shared" si="1"/>
        <v>2985</v>
      </c>
      <c r="X8" s="156">
        <f t="shared" si="1"/>
        <v>43781</v>
      </c>
      <c r="Y8" s="156">
        <f t="shared" si="1"/>
        <v>200</v>
      </c>
      <c r="Z8" s="156">
        <f t="shared" si="1"/>
        <v>17178</v>
      </c>
    </row>
    <row r="9" ht="15.95" customHeight="1" spans="1:26">
      <c r="A9" s="138" t="s">
        <v>1201</v>
      </c>
      <c r="B9" s="156">
        <f t="shared" si="0"/>
        <v>440000</v>
      </c>
      <c r="C9" s="137">
        <f>30098+3022+233</f>
        <v>33353</v>
      </c>
      <c r="D9" s="137"/>
      <c r="E9" s="137">
        <v>355</v>
      </c>
      <c r="F9" s="137">
        <f>64392</f>
        <v>64392</v>
      </c>
      <c r="G9" s="137">
        <v>86876</v>
      </c>
      <c r="H9" s="137">
        <v>156</v>
      </c>
      <c r="I9" s="137">
        <f>5065-834</f>
        <v>4231</v>
      </c>
      <c r="J9" s="137">
        <v>56276</v>
      </c>
      <c r="K9" s="137">
        <v>24265</v>
      </c>
      <c r="L9" s="137">
        <v>1062</v>
      </c>
      <c r="M9" s="137">
        <v>5694</v>
      </c>
      <c r="N9" s="137">
        <f>238+112530</f>
        <v>112768</v>
      </c>
      <c r="O9" s="137">
        <v>16697</v>
      </c>
      <c r="P9" s="137">
        <v>448</v>
      </c>
      <c r="Q9" s="137">
        <v>217</v>
      </c>
      <c r="R9" s="137"/>
      <c r="S9" s="137"/>
      <c r="T9" s="137">
        <f>2023-609</f>
        <v>1414</v>
      </c>
      <c r="U9" s="137">
        <v>7862</v>
      </c>
      <c r="V9" s="137">
        <v>108</v>
      </c>
      <c r="W9" s="137">
        <v>1031</v>
      </c>
      <c r="X9" s="137">
        <v>16243</v>
      </c>
      <c r="Y9" s="137">
        <v>100</v>
      </c>
      <c r="Z9" s="137">
        <v>6452</v>
      </c>
    </row>
    <row r="10" ht="15.95" customHeight="1" spans="1:26">
      <c r="A10" s="138" t="s">
        <v>1202</v>
      </c>
      <c r="B10" s="156">
        <f t="shared" si="0"/>
        <v>540000</v>
      </c>
      <c r="C10" s="137">
        <f>4038+43000-3022</f>
        <v>44016</v>
      </c>
      <c r="D10" s="137"/>
      <c r="E10" s="137">
        <f>149+400</f>
        <v>549</v>
      </c>
      <c r="F10" s="137">
        <f>6044+61000</f>
        <v>67044</v>
      </c>
      <c r="G10" s="137">
        <f>100200</f>
        <v>100200</v>
      </c>
      <c r="H10" s="137">
        <v>160</v>
      </c>
      <c r="I10" s="137">
        <v>4200</v>
      </c>
      <c r="J10" s="137">
        <v>59000</v>
      </c>
      <c r="K10" s="137">
        <f>33000-571</f>
        <v>32429</v>
      </c>
      <c r="L10" s="137">
        <f>1700-523</f>
        <v>1177</v>
      </c>
      <c r="M10" s="137">
        <f>434+17000</f>
        <v>17434</v>
      </c>
      <c r="N10" s="137">
        <v>157400</v>
      </c>
      <c r="O10" s="137">
        <v>15200</v>
      </c>
      <c r="P10" s="137">
        <f>800-348</f>
        <v>452</v>
      </c>
      <c r="Q10" s="137">
        <v>200</v>
      </c>
      <c r="R10" s="137"/>
      <c r="S10" s="137"/>
      <c r="T10" s="137">
        <v>1100</v>
      </c>
      <c r="U10" s="137">
        <v>13000</v>
      </c>
      <c r="V10" s="137">
        <f>350-58</f>
        <v>292</v>
      </c>
      <c r="W10" s="137">
        <f>840-75</f>
        <v>765</v>
      </c>
      <c r="X10" s="137">
        <v>18332</v>
      </c>
      <c r="Y10" s="137">
        <v>65</v>
      </c>
      <c r="Z10" s="137">
        <f>7008-23</f>
        <v>6985</v>
      </c>
    </row>
    <row r="11" ht="15.95" customHeight="1" spans="1:26">
      <c r="A11" s="138" t="s">
        <v>1203</v>
      </c>
      <c r="B11" s="156">
        <f t="shared" si="0"/>
        <v>210000</v>
      </c>
      <c r="C11" s="137">
        <f>24367+151-233</f>
        <v>24285</v>
      </c>
      <c r="D11" s="137"/>
      <c r="E11" s="137">
        <v>96</v>
      </c>
      <c r="F11" s="137">
        <f>56761-6044</f>
        <v>50717</v>
      </c>
      <c r="G11" s="137">
        <v>38101</v>
      </c>
      <c r="H11" s="137">
        <v>113</v>
      </c>
      <c r="I11" s="137">
        <v>2888</v>
      </c>
      <c r="J11" s="137">
        <f>806+24863</f>
        <v>25669</v>
      </c>
      <c r="K11" s="137">
        <v>12995</v>
      </c>
      <c r="L11" s="137">
        <v>522</v>
      </c>
      <c r="M11" s="137">
        <v>4251</v>
      </c>
      <c r="N11" s="137">
        <v>29163</v>
      </c>
      <c r="O11" s="137">
        <f>980+7857</f>
        <v>8837</v>
      </c>
      <c r="P11" s="137">
        <v>100</v>
      </c>
      <c r="Q11" s="137">
        <v>201</v>
      </c>
      <c r="R11" s="137"/>
      <c r="S11" s="137"/>
      <c r="T11" s="137">
        <v>557</v>
      </c>
      <c r="U11" s="137">
        <f>1306+482</f>
        <v>1788</v>
      </c>
      <c r="V11" s="137">
        <v>100</v>
      </c>
      <c r="W11" s="137">
        <v>753</v>
      </c>
      <c r="X11" s="137">
        <f>94+6040</f>
        <v>6134</v>
      </c>
      <c r="Y11" s="137">
        <v>30</v>
      </c>
      <c r="Z11" s="137">
        <v>2700</v>
      </c>
    </row>
    <row r="12" ht="15.95" customHeight="1" spans="1:26">
      <c r="A12" s="139" t="s">
        <v>1204</v>
      </c>
      <c r="B12" s="156">
        <f t="shared" si="0"/>
        <v>157758</v>
      </c>
      <c r="C12" s="137">
        <f>23842-4038</f>
        <v>19804</v>
      </c>
      <c r="D12" s="137"/>
      <c r="E12" s="137"/>
      <c r="F12" s="137">
        <f>6754+25906</f>
        <v>32660</v>
      </c>
      <c r="G12" s="137">
        <f>24685-446</f>
        <v>24239</v>
      </c>
      <c r="H12" s="137">
        <v>105</v>
      </c>
      <c r="I12" s="137">
        <v>2914</v>
      </c>
      <c r="J12" s="137">
        <v>19707</v>
      </c>
      <c r="K12" s="137">
        <v>10846</v>
      </c>
      <c r="L12" s="137">
        <v>1024</v>
      </c>
      <c r="M12" s="137">
        <v>4851</v>
      </c>
      <c r="N12" s="137">
        <v>24330</v>
      </c>
      <c r="O12" s="137">
        <v>8525</v>
      </c>
      <c r="P12" s="137"/>
      <c r="Q12" s="137">
        <v>103</v>
      </c>
      <c r="R12" s="137"/>
      <c r="S12" s="137"/>
      <c r="T12" s="137">
        <v>746</v>
      </c>
      <c r="U12" s="137">
        <v>3350</v>
      </c>
      <c r="V12" s="137"/>
      <c r="W12" s="137">
        <v>436</v>
      </c>
      <c r="X12" s="137">
        <v>3072</v>
      </c>
      <c r="Y12" s="137">
        <v>5</v>
      </c>
      <c r="Z12" s="137">
        <v>1041</v>
      </c>
    </row>
  </sheetData>
  <mergeCells count="2">
    <mergeCell ref="A2:AA2"/>
    <mergeCell ref="A4:A5"/>
  </mergeCells>
  <printOptions horizontalCentered="1"/>
  <pageMargins left="0.47244094488189" right="0.47244094488189" top="0.590551181102362" bottom="0.47244094488189" header="0.31496062992126" footer="0.31496062992126"/>
  <pageSetup paperSize="9" scale="80" orientation="landscape"/>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20</vt:i4>
      </vt:variant>
    </vt:vector>
  </HeadingPairs>
  <TitlesOfParts>
    <vt:vector size="20" baseType="lpstr">
      <vt:lpstr>封面</vt:lpstr>
      <vt:lpstr>目录</vt:lpstr>
      <vt:lpstr>表一</vt:lpstr>
      <vt:lpstr>表二</vt:lpstr>
      <vt:lpstr>表三</vt:lpstr>
      <vt:lpstr>表四</vt:lpstr>
      <vt:lpstr>表五</vt:lpstr>
      <vt:lpstr>表六 (1)</vt:lpstr>
      <vt:lpstr>表六（2)</vt:lpstr>
      <vt:lpstr>表七 (1)</vt:lpstr>
      <vt:lpstr>表七(2)</vt:lpstr>
      <vt:lpstr>表八</vt:lpstr>
      <vt:lpstr>表九</vt:lpstr>
      <vt:lpstr>表十</vt:lpstr>
      <vt:lpstr>表十一</vt:lpstr>
      <vt:lpstr>表十二</vt:lpstr>
      <vt:lpstr>表十三</vt:lpstr>
      <vt:lpstr>表十四</vt:lpstr>
      <vt:lpstr>表十五</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Administrator</cp:lastModifiedBy>
  <cp:revision>1</cp:revision>
  <dcterms:created xsi:type="dcterms:W3CDTF">2006-02-14T13:15:00Z</dcterms:created>
  <cp:lastPrinted>2019-12-18T10:44:00Z</cp:lastPrinted>
  <dcterms:modified xsi:type="dcterms:W3CDTF">2022-02-19T05:55:29Z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KSOReadingLayout">
    <vt:bool>true</vt:bool>
  </property>
</Properties>
</file>